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736" windowHeight="8803" activeTab="0"/>
  </bookViews>
  <sheets>
    <sheet name="Setup &amp; Instructions" sheetId="1" r:id="rId1"/>
    <sheet name="Data Entry" sheetId="2" r:id="rId2"/>
    <sheet name="Scorecard" sheetId="3" r:id="rId3"/>
  </sheets>
  <definedNames>
    <definedName name="_xlfn.COUNTIFS" hidden="1">#NAME?</definedName>
    <definedName name="DistrictName" localSheetId="0">'Setup &amp; Instructions'!$C$7</definedName>
    <definedName name="DistrictName">#REF!</definedName>
    <definedName name="_xlnm.Print_Titles" localSheetId="1">'Data Entry'!$1:$4</definedName>
  </definedNames>
  <calcPr fullCalcOnLoad="1"/>
</workbook>
</file>

<file path=xl/comments2.xml><?xml version="1.0" encoding="utf-8"?>
<comments xmlns="http://schemas.openxmlformats.org/spreadsheetml/2006/main">
  <authors>
    <author>Jeff Rand</author>
  </authors>
  <commentList>
    <comment ref="F15" authorId="0">
      <text>
        <r>
          <rPr>
            <sz val="8"/>
            <rFont val="Tahoma"/>
            <family val="2"/>
          </rPr>
          <t xml:space="preserve">Counts number of cells with committee meeting dates entered.
</t>
        </r>
      </text>
    </comment>
    <comment ref="F25" authorId="0">
      <text>
        <r>
          <rPr>
            <sz val="8"/>
            <rFont val="Tahoma"/>
            <family val="2"/>
          </rPr>
          <t>Venturers at the end of last year - less recharter drops and transfers out + plus new Venturers joining and  transfers in.</t>
        </r>
      </text>
    </comment>
    <comment ref="F26" authorId="0">
      <text>
        <r>
          <rPr>
            <sz val="8"/>
            <rFont val="Tahoma"/>
            <family val="2"/>
          </rPr>
          <t>(Current membership less membership at end of last year) divided by membership at end of last year.</t>
        </r>
      </text>
    </comment>
    <comment ref="F47" authorId="0">
      <text>
        <r>
          <rPr>
            <sz val="8"/>
            <rFont val="Tahoma"/>
            <family val="2"/>
          </rPr>
          <t>Counts number of cells with activity dates entered.</t>
        </r>
      </text>
    </comment>
    <comment ref="F80" authorId="0">
      <text>
        <r>
          <rPr>
            <sz val="8"/>
            <rFont val="Tahoma"/>
            <family val="2"/>
          </rPr>
          <t>Counts number of cells with service project dates entered.</t>
        </r>
      </text>
    </comment>
    <comment ref="F38" authorId="0">
      <text>
        <r>
          <rPr>
            <sz val="8"/>
            <rFont val="Tahoma"/>
            <family val="2"/>
          </rPr>
          <t>Same value as Cell F25.</t>
        </r>
      </text>
    </comment>
    <comment ref="F40" authorId="0">
      <text>
        <r>
          <rPr>
            <sz val="8"/>
            <rFont val="Tahoma"/>
            <family val="2"/>
          </rPr>
          <t>Number participating in an adventure divided by current membership.</t>
        </r>
      </text>
    </comment>
    <comment ref="F61" authorId="0">
      <text>
        <r>
          <rPr>
            <sz val="8"/>
            <rFont val="Tahoma"/>
            <family val="2"/>
          </rPr>
          <t>Counts number of cells with officer meeting dates entered.</t>
        </r>
      </text>
    </comment>
    <comment ref="F62" authorId="0">
      <text>
        <r>
          <rPr>
            <sz val="8"/>
            <rFont val="Tahoma"/>
            <family val="2"/>
          </rPr>
          <t>Same value as Cell F47.</t>
        </r>
      </text>
    </comment>
    <comment ref="F71" authorId="0">
      <text>
        <r>
          <rPr>
            <sz val="8"/>
            <rFont val="Tahoma"/>
            <family val="2"/>
          </rPr>
          <t>Counts number of cells with training session dates entered.</t>
        </r>
      </text>
    </comment>
    <comment ref="F31" authorId="0">
      <text>
        <r>
          <rPr>
            <sz val="8"/>
            <rFont val="Tahoma"/>
            <family val="2"/>
          </rPr>
          <t>End of charter membership less age-outs.</t>
        </r>
      </text>
    </comment>
    <comment ref="F33" authorId="0">
      <text>
        <r>
          <rPr>
            <sz val="8"/>
            <rFont val="Tahoma"/>
            <family val="2"/>
          </rPr>
          <t>Number reregistered divided by number eligible to reregister.</t>
        </r>
      </text>
    </comment>
    <comment ref="F92" authorId="0">
      <text>
        <r>
          <rPr>
            <sz val="8"/>
            <rFont val="Tahoma"/>
            <family val="2"/>
          </rPr>
          <t>Same value as Cell D86.</t>
        </r>
      </text>
    </comment>
    <comment ref="F94" authorId="0">
      <text>
        <r>
          <rPr>
            <sz val="8"/>
            <rFont val="Tahoma"/>
            <family val="2"/>
          </rPr>
          <t>Number of associate advisors completing training divided by total number of associate advisors.</t>
        </r>
      </text>
    </comment>
    <comment ref="F95" authorId="0">
      <text>
        <r>
          <rPr>
            <sz val="8"/>
            <rFont val="Tahoma"/>
            <family val="2"/>
          </rPr>
          <t>Same value as Cell D87.</t>
        </r>
      </text>
    </comment>
    <comment ref="F97" authorId="0">
      <text>
        <r>
          <rPr>
            <sz val="8"/>
            <rFont val="Tahoma"/>
            <family val="2"/>
          </rPr>
          <t>Number of committee members completing training divided by total number of committee members.</t>
        </r>
      </text>
    </comment>
  </commentList>
</comments>
</file>

<file path=xl/sharedStrings.xml><?xml version="1.0" encoding="utf-8"?>
<sst xmlns="http://schemas.openxmlformats.org/spreadsheetml/2006/main" count="192" uniqueCount="175">
  <si>
    <t>Objective</t>
  </si>
  <si>
    <t>Bronze Points</t>
  </si>
  <si>
    <t>Silver Points</t>
  </si>
  <si>
    <t>Gold Points</t>
  </si>
  <si>
    <t>Item No.</t>
  </si>
  <si>
    <t>Parameter</t>
  </si>
  <si>
    <t>Calculated Values</t>
  </si>
  <si>
    <t>User
Input</t>
  </si>
  <si>
    <r>
      <t xml:space="preserve"> </t>
    </r>
    <r>
      <rPr>
        <i/>
        <sz val="10"/>
        <color indexed="8"/>
        <rFont val="Calibri"/>
        <family val="2"/>
      </rPr>
      <t>Count:</t>
    </r>
    <r>
      <rPr>
        <sz val="10"/>
        <color indexed="8"/>
        <rFont val="Calibri"/>
        <family val="2"/>
      </rPr>
      <t xml:space="preserve"> Total number of committee meetings</t>
    </r>
  </si>
  <si>
    <r>
      <rPr>
        <i/>
        <sz val="10"/>
        <color indexed="8"/>
        <rFont val="Calibri"/>
        <family val="2"/>
      </rPr>
      <t xml:space="preserve">    Date:</t>
    </r>
    <r>
      <rPr>
        <sz val="10"/>
        <color indexed="8"/>
        <rFont val="Calibri"/>
        <family val="2"/>
      </rPr>
      <t xml:space="preserve"> Committee meeting #1</t>
    </r>
  </si>
  <si>
    <r>
      <rPr>
        <i/>
        <sz val="10"/>
        <color indexed="8"/>
        <rFont val="Calibri"/>
        <family val="2"/>
      </rPr>
      <t xml:space="preserve">    Date:</t>
    </r>
    <r>
      <rPr>
        <sz val="10"/>
        <color indexed="8"/>
        <rFont val="Calibri"/>
        <family val="2"/>
      </rPr>
      <t xml:space="preserve"> Committee meeting #2</t>
    </r>
  </si>
  <si>
    <r>
      <rPr>
        <i/>
        <sz val="10"/>
        <color indexed="8"/>
        <rFont val="Calibri"/>
        <family val="2"/>
      </rPr>
      <t xml:space="preserve">    Date:</t>
    </r>
    <r>
      <rPr>
        <sz val="10"/>
        <color indexed="8"/>
        <rFont val="Calibri"/>
        <family val="2"/>
      </rPr>
      <t xml:space="preserve"> Committee meeting #3</t>
    </r>
  </si>
  <si>
    <r>
      <rPr>
        <i/>
        <sz val="10"/>
        <color indexed="8"/>
        <rFont val="Calibri"/>
        <family val="2"/>
      </rPr>
      <t xml:space="preserve">    Date:</t>
    </r>
    <r>
      <rPr>
        <sz val="10"/>
        <color indexed="8"/>
        <rFont val="Calibri"/>
        <family val="2"/>
      </rPr>
      <t xml:space="preserve"> Committee meeting #4</t>
    </r>
  </si>
  <si>
    <r>
      <rPr>
        <i/>
        <sz val="10"/>
        <color indexed="8"/>
        <rFont val="Calibri"/>
        <family val="2"/>
      </rPr>
      <t xml:space="preserve">    Date:</t>
    </r>
    <r>
      <rPr>
        <sz val="10"/>
        <color indexed="8"/>
        <rFont val="Calibri"/>
        <family val="2"/>
      </rPr>
      <t xml:space="preserve"> Committee meeting #5</t>
    </r>
  </si>
  <si>
    <r>
      <rPr>
        <i/>
        <sz val="10"/>
        <color indexed="8"/>
        <rFont val="Calibri"/>
        <family val="2"/>
      </rPr>
      <t xml:space="preserve">    Date:</t>
    </r>
    <r>
      <rPr>
        <sz val="10"/>
        <color indexed="8"/>
        <rFont val="Calibri"/>
        <family val="2"/>
      </rPr>
      <t xml:space="preserve"> Committee meeting #6</t>
    </r>
  </si>
  <si>
    <r>
      <rPr>
        <i/>
        <sz val="10"/>
        <color indexed="8"/>
        <rFont val="Calibri"/>
        <family val="2"/>
      </rPr>
      <t xml:space="preserve"> Count:</t>
    </r>
    <r>
      <rPr>
        <sz val="10"/>
        <color indexed="8"/>
        <rFont val="Calibri"/>
        <family val="2"/>
      </rPr>
      <t xml:space="preserve"> Current membership</t>
    </r>
  </si>
  <si>
    <r>
      <rPr>
        <i/>
        <sz val="10"/>
        <color indexed="8"/>
        <rFont val="Calibri"/>
        <family val="2"/>
      </rPr>
      <t xml:space="preserve">    Date: </t>
    </r>
    <r>
      <rPr>
        <sz val="10"/>
        <color indexed="8"/>
        <rFont val="Calibri"/>
        <family val="2"/>
      </rPr>
      <t>Service project #1</t>
    </r>
  </si>
  <si>
    <r>
      <rPr>
        <i/>
        <sz val="10"/>
        <color indexed="8"/>
        <rFont val="Calibri"/>
        <family val="2"/>
      </rPr>
      <t xml:space="preserve">    Date: </t>
    </r>
    <r>
      <rPr>
        <sz val="10"/>
        <color indexed="8"/>
        <rFont val="Calibri"/>
        <family val="2"/>
      </rPr>
      <t>Service project #2</t>
    </r>
  </si>
  <si>
    <r>
      <rPr>
        <i/>
        <sz val="10"/>
        <color indexed="8"/>
        <rFont val="Calibri"/>
        <family val="2"/>
      </rPr>
      <t xml:space="preserve">    Date: </t>
    </r>
    <r>
      <rPr>
        <sz val="10"/>
        <color indexed="8"/>
        <rFont val="Calibri"/>
        <family val="2"/>
      </rPr>
      <t>Service project #3</t>
    </r>
  </si>
  <si>
    <r>
      <t xml:space="preserve"> </t>
    </r>
    <r>
      <rPr>
        <i/>
        <sz val="10"/>
        <color indexed="8"/>
        <rFont val="Calibri"/>
        <family val="2"/>
      </rPr>
      <t>Count:</t>
    </r>
    <r>
      <rPr>
        <sz val="10"/>
        <color indexed="8"/>
        <rFont val="Calibri"/>
        <family val="2"/>
      </rPr>
      <t xml:space="preserve"> Total number of service projects</t>
    </r>
  </si>
  <si>
    <t>Planning and Budget</t>
  </si>
  <si>
    <t>Membership</t>
  </si>
  <si>
    <t>Voulnteer Leadership</t>
  </si>
  <si>
    <t>Program</t>
  </si>
  <si>
    <r>
      <rPr>
        <b/>
        <sz val="10"/>
        <color indexed="8"/>
        <rFont val="Calibri"/>
        <family val="2"/>
      </rPr>
      <t xml:space="preserve">Retention:
</t>
    </r>
    <r>
      <rPr>
        <sz val="10"/>
        <color indexed="8"/>
        <rFont val="Calibri"/>
        <family val="2"/>
      </rPr>
      <t>Retain a significant percentage of youth members.</t>
    </r>
  </si>
  <si>
    <t>Enter District Name</t>
  </si>
  <si>
    <t>Enter Report Date</t>
  </si>
  <si>
    <t xml:space="preserve">    Total points earned:         </t>
  </si>
  <si>
    <t xml:space="preserve">    No. of objectives with points:         </t>
  </si>
  <si>
    <t>Item</t>
  </si>
  <si>
    <t>Bronze Level</t>
  </si>
  <si>
    <t>Silver Level</t>
  </si>
  <si>
    <t>Gold Level</t>
  </si>
  <si>
    <t>Total Points:</t>
  </si>
  <si>
    <t>#1</t>
  </si>
  <si>
    <t xml:space="preserve"> </t>
  </si>
  <si>
    <t>#2</t>
  </si>
  <si>
    <t>#3</t>
  </si>
  <si>
    <r>
      <t xml:space="preserve">Retention: </t>
    </r>
    <r>
      <rPr>
        <sz val="10"/>
        <rFont val="Arial"/>
        <family val="2"/>
      </rPr>
      <t xml:space="preserve"> Retain a significant percentage of youth members.</t>
    </r>
  </si>
  <si>
    <t>#4</t>
  </si>
  <si>
    <t>#5</t>
  </si>
  <si>
    <t>#6</t>
  </si>
  <si>
    <t>#7</t>
  </si>
  <si>
    <t>#8</t>
  </si>
  <si>
    <t>Participate in three service projects and enter the hours on the JTE website.</t>
  </si>
  <si>
    <t>#9</t>
  </si>
  <si>
    <t>Volunteer Leadership</t>
  </si>
  <si>
    <t>o</t>
  </si>
  <si>
    <t xml:space="preserve">                                 Total points earned:         </t>
  </si>
  <si>
    <t xml:space="preserve">                                 No. of objectives with points:         </t>
  </si>
  <si>
    <t>We certify that these requirements have been completed:</t>
  </si>
  <si>
    <t>Date _____________________</t>
  </si>
  <si>
    <t>Commissioner _________________________________________________</t>
  </si>
  <si>
    <t>Additional Instructions</t>
  </si>
  <si>
    <t>2.  All other data will be entered in User Input (Column D on the Data Entry sheet.)</t>
  </si>
  <si>
    <r>
      <rPr>
        <i/>
        <sz val="10"/>
        <color indexed="8"/>
        <rFont val="Calibri"/>
        <family val="2"/>
      </rPr>
      <t xml:space="preserve"> Percent: </t>
    </r>
    <r>
      <rPr>
        <sz val="10"/>
        <color indexed="8"/>
        <rFont val="Calibri"/>
        <family val="2"/>
      </rPr>
      <t>Committee members completing training</t>
    </r>
  </si>
  <si>
    <t>Participate in four service projects and enter the hours on the JTE website.</t>
  </si>
  <si>
    <r>
      <rPr>
        <b/>
        <sz val="10"/>
        <color indexed="8"/>
        <rFont val="Calibri"/>
        <family val="2"/>
      </rPr>
      <t>Service projects:</t>
    </r>
    <r>
      <rPr>
        <sz val="10"/>
        <color indexed="8"/>
        <rFont val="Calibri"/>
        <family val="2"/>
      </rPr>
      <t xml:space="preserve">  Participate in service projects, with at least one benefiting the chartered organization.</t>
    </r>
  </si>
  <si>
    <r>
      <t xml:space="preserve"> </t>
    </r>
    <r>
      <rPr>
        <i/>
        <sz val="10"/>
        <color indexed="8"/>
        <rFont val="Calibri"/>
        <family val="2"/>
      </rPr>
      <t>Date:</t>
    </r>
    <r>
      <rPr>
        <sz val="10"/>
        <color indexed="8"/>
        <rFont val="Calibri"/>
        <family val="2"/>
      </rPr>
      <t xml:space="preserve"> Planning meeting involving youth leaders</t>
    </r>
  </si>
  <si>
    <r>
      <t xml:space="preserve"> </t>
    </r>
    <r>
      <rPr>
        <i/>
        <sz val="10"/>
        <color indexed="8"/>
        <rFont val="Calibri"/>
        <family val="2"/>
      </rPr>
      <t>Yes/No:</t>
    </r>
    <r>
      <rPr>
        <sz val="10"/>
        <color indexed="8"/>
        <rFont val="Calibri"/>
        <family val="2"/>
      </rPr>
      <t xml:space="preserve"> At least one project benefits the chartered organization</t>
    </r>
  </si>
  <si>
    <r>
      <rPr>
        <i/>
        <sz val="10"/>
        <color indexed="8"/>
        <rFont val="Calibri"/>
        <family val="2"/>
      </rPr>
      <t xml:space="preserve">    Date: </t>
    </r>
    <r>
      <rPr>
        <sz val="10"/>
        <color indexed="8"/>
        <rFont val="Calibri"/>
        <family val="2"/>
      </rPr>
      <t>Service project #4</t>
    </r>
  </si>
  <si>
    <r>
      <t xml:space="preserve"> Count: </t>
    </r>
    <r>
      <rPr>
        <sz val="10"/>
        <color indexed="8"/>
        <rFont val="Calibri"/>
        <family val="2"/>
      </rPr>
      <t>Number of committee members</t>
    </r>
  </si>
  <si>
    <r>
      <rPr>
        <b/>
        <sz val="10"/>
        <color indexed="8"/>
        <rFont val="Calibri"/>
        <family val="2"/>
      </rPr>
      <t>Trained leadership:</t>
    </r>
    <r>
      <rPr>
        <sz val="10"/>
        <color indexed="8"/>
        <rFont val="Calibri"/>
        <family val="2"/>
      </rPr>
      <t xml:space="preserve"> Have trained and engaged leaders at all levels.</t>
    </r>
  </si>
  <si>
    <t>Have an annual program plan and budget adopted by the crew committee.</t>
  </si>
  <si>
    <t>Achieve Bronze, plus crew committee meets at least six times during the year to review program plans and finances.</t>
  </si>
  <si>
    <t>Achieve Silver, plus crew conducts a planning meeting involving youth leaders for the following program year.</t>
  </si>
  <si>
    <t>Enter Crew Number</t>
  </si>
  <si>
    <t>Have a membership growth plan that includes a recruitment activity and register new members in the crew.</t>
  </si>
  <si>
    <t>Achieve Bronze, and either increase youth members by 5% or have at least 10 members.</t>
  </si>
  <si>
    <t>Achieve Silver, and either increase youth members by 10% or have at least 15 members with an increase over last year.</t>
  </si>
  <si>
    <t>Reregister 60% of eligible members.</t>
  </si>
  <si>
    <t>Reregister 75% of eligible members.</t>
  </si>
  <si>
    <t>Conduct at least four activities including a Tier II or Tier III adventure.</t>
  </si>
  <si>
    <t>Conduct at least five activities and at least 50% of youth participate in a Tier II or Tier III adventure.</t>
  </si>
  <si>
    <t>Conduct at least six activities and at least 50% of youth participate in a Tier II or Tier III adventure.</t>
  </si>
  <si>
    <t>Have a president, vice president, secretary, and treasurer leading the crew.</t>
  </si>
  <si>
    <t>Achieve Bronze, plus officers meet at least six times. The crew conducts officer training.</t>
  </si>
  <si>
    <t>Achieve Silver level, plus each crew activity has a youth leader.</t>
  </si>
  <si>
    <t>Crew members participate in advancement by earning the Venturing Award.</t>
  </si>
  <si>
    <t>Achieve Bronze, plus crew program includes at least three experiential training sessions.</t>
  </si>
  <si>
    <t>Achieve Silver level, plus the crew has members earning the Discovery, Pathfinder or Summit Awards.</t>
  </si>
  <si>
    <t>Participate in two service projects and enter the hours on the JTE website.</t>
  </si>
  <si>
    <r>
      <t xml:space="preserve">Adventure: </t>
    </r>
    <r>
      <rPr>
        <sz val="10"/>
        <rFont val="Arial"/>
        <family val="2"/>
      </rPr>
      <t xml:space="preserve"> Conduct regular activities including a Tier II or Tier III adventure.</t>
    </r>
  </si>
  <si>
    <t>Have an advisor, associate advisor, and a committee with at least three members.</t>
  </si>
  <si>
    <t>Achieve Bronze, plus the crew holds a meeting where plans are reviewed with parents.</t>
  </si>
  <si>
    <t>Achieve Silver, plus at least two committee members have completed crew committee training.</t>
  </si>
  <si>
    <r>
      <t xml:space="preserve">Leadership recruitment:  </t>
    </r>
    <r>
      <rPr>
        <sz val="10"/>
        <rFont val="Arial"/>
        <family val="2"/>
      </rPr>
      <t>Have a proactive approach in recruiting sufficient leaders and communicating with parents.</t>
    </r>
  </si>
  <si>
    <r>
      <t xml:space="preserve">Trained leadership:  </t>
    </r>
    <r>
      <rPr>
        <sz val="10"/>
        <rFont val="Arial"/>
        <family val="2"/>
      </rPr>
      <t>Have trained and engaged leaders at all levels.</t>
    </r>
  </si>
  <si>
    <r>
      <rPr>
        <b/>
        <sz val="10"/>
        <rFont val="Arial"/>
        <family val="2"/>
      </rPr>
      <t>Bronze:</t>
    </r>
    <r>
      <rPr>
        <sz val="10"/>
        <rFont val="Arial"/>
        <family val="2"/>
      </rPr>
      <t xml:space="preserve">  Earn at least 550 points by earning points in at least 6 objectives.</t>
    </r>
  </si>
  <si>
    <r>
      <rPr>
        <b/>
        <sz val="10"/>
        <rFont val="Arial"/>
        <family val="2"/>
      </rPr>
      <t>Silver:</t>
    </r>
    <r>
      <rPr>
        <sz val="10"/>
        <rFont val="Arial"/>
        <family val="2"/>
      </rPr>
      <t xml:space="preserve">  Earn at least 800 points by earning points in at least 7 objectives.</t>
    </r>
  </si>
  <si>
    <r>
      <rPr>
        <b/>
        <sz val="10"/>
        <rFont val="Arial"/>
        <family val="2"/>
      </rPr>
      <t>Gold:</t>
    </r>
    <r>
      <rPr>
        <sz val="10"/>
        <rFont val="Arial"/>
        <family val="2"/>
      </rPr>
      <t xml:space="preserve">  Earn at least 1,100 points by earning points in at least 7 objectives.</t>
    </r>
  </si>
  <si>
    <t>Our crew has completed online rechartering by the deadline in order to maintain continuity of our program.</t>
  </si>
  <si>
    <t>Advisor _______________________________________________________</t>
  </si>
  <si>
    <t>Crew President ________________________________________________</t>
  </si>
  <si>
    <r>
      <t xml:space="preserve"> </t>
    </r>
    <r>
      <rPr>
        <i/>
        <sz val="10"/>
        <color indexed="8"/>
        <rFont val="Calibri"/>
        <family val="2"/>
      </rPr>
      <t>Date:</t>
    </r>
    <r>
      <rPr>
        <sz val="10"/>
        <color indexed="8"/>
        <rFont val="Calibri"/>
        <family val="2"/>
      </rPr>
      <t xml:space="preserve"> Crew committee adopted annual program plan &amp; budget</t>
    </r>
  </si>
  <si>
    <r>
      <rPr>
        <b/>
        <sz val="10"/>
        <color indexed="8"/>
        <rFont val="Calibri"/>
        <family val="2"/>
      </rPr>
      <t>Planning and budget:</t>
    </r>
    <r>
      <rPr>
        <sz val="10"/>
        <color indexed="8"/>
        <rFont val="Calibri"/>
        <family val="2"/>
      </rPr>
      <t xml:space="preserve"> Have a program plan and budget that is regularly reviewed by the committee, and it follows BSA policies relating to fundraising.</t>
    </r>
  </si>
  <si>
    <r>
      <rPr>
        <b/>
        <sz val="10"/>
        <color indexed="8"/>
        <rFont val="Calibri"/>
        <family val="2"/>
      </rPr>
      <t>Building Venturing:</t>
    </r>
    <r>
      <rPr>
        <sz val="10"/>
        <color indexed="8"/>
        <rFont val="Calibri"/>
        <family val="2"/>
      </rPr>
      <t xml:space="preserve">  Have an increase in Venturing membership or maintain a larger than average crew size.</t>
    </r>
  </si>
  <si>
    <r>
      <rPr>
        <i/>
        <sz val="10"/>
        <color indexed="8"/>
        <rFont val="Calibri"/>
        <family val="2"/>
      </rPr>
      <t xml:space="preserve"> Date: </t>
    </r>
    <r>
      <rPr>
        <sz val="10"/>
        <color indexed="8"/>
        <rFont val="Calibri"/>
        <family val="2"/>
      </rPr>
      <t>Crew recruitment activity</t>
    </r>
  </si>
  <si>
    <r>
      <rPr>
        <b/>
        <sz val="10"/>
        <color indexed="8"/>
        <rFont val="Calibri"/>
        <family val="2"/>
      </rPr>
      <t xml:space="preserve">Adventure:  </t>
    </r>
    <r>
      <rPr>
        <sz val="10"/>
        <color indexed="8"/>
        <rFont val="Calibri"/>
        <family val="2"/>
      </rPr>
      <t>Conduct regular activities including a Tier II or
Tier III adventure.</t>
    </r>
  </si>
  <si>
    <r>
      <t xml:space="preserve"> </t>
    </r>
    <r>
      <rPr>
        <i/>
        <sz val="10"/>
        <color indexed="8"/>
        <rFont val="Calibri"/>
        <family val="2"/>
      </rPr>
      <t>Yes/No:</t>
    </r>
    <r>
      <rPr>
        <sz val="10"/>
        <color indexed="8"/>
        <rFont val="Calibri"/>
        <family val="2"/>
      </rPr>
      <t xml:space="preserve"> Crew has conducted a Tier II or Tier III adventure</t>
    </r>
  </si>
  <si>
    <r>
      <rPr>
        <i/>
        <sz val="10"/>
        <color indexed="8"/>
        <rFont val="Calibri"/>
        <family val="2"/>
      </rPr>
      <t xml:space="preserve">    Date:</t>
    </r>
    <r>
      <rPr>
        <sz val="10"/>
        <color indexed="8"/>
        <rFont val="Calibri"/>
        <family val="2"/>
      </rPr>
      <t xml:space="preserve"> Activity #1</t>
    </r>
  </si>
  <si>
    <r>
      <rPr>
        <i/>
        <sz val="10"/>
        <color indexed="8"/>
        <rFont val="Calibri"/>
        <family val="2"/>
      </rPr>
      <t xml:space="preserve">    Date:</t>
    </r>
    <r>
      <rPr>
        <sz val="10"/>
        <color indexed="8"/>
        <rFont val="Calibri"/>
        <family val="2"/>
      </rPr>
      <t xml:space="preserve"> Activity #2</t>
    </r>
  </si>
  <si>
    <r>
      <rPr>
        <i/>
        <sz val="10"/>
        <color indexed="8"/>
        <rFont val="Calibri"/>
        <family val="2"/>
      </rPr>
      <t xml:space="preserve">    Date:</t>
    </r>
    <r>
      <rPr>
        <sz val="10"/>
        <color indexed="8"/>
        <rFont val="Calibri"/>
        <family val="2"/>
      </rPr>
      <t xml:space="preserve"> Activity #3</t>
    </r>
  </si>
  <si>
    <r>
      <rPr>
        <i/>
        <sz val="10"/>
        <color indexed="8"/>
        <rFont val="Calibri"/>
        <family val="2"/>
      </rPr>
      <t xml:space="preserve">    Date:</t>
    </r>
    <r>
      <rPr>
        <sz val="10"/>
        <color indexed="8"/>
        <rFont val="Calibri"/>
        <family val="2"/>
      </rPr>
      <t xml:space="preserve"> Activity #4</t>
    </r>
  </si>
  <si>
    <r>
      <rPr>
        <i/>
        <sz val="10"/>
        <color indexed="8"/>
        <rFont val="Calibri"/>
        <family val="2"/>
      </rPr>
      <t xml:space="preserve">    Date:</t>
    </r>
    <r>
      <rPr>
        <sz val="10"/>
        <color indexed="8"/>
        <rFont val="Calibri"/>
        <family val="2"/>
      </rPr>
      <t xml:space="preserve"> Activity #5</t>
    </r>
  </si>
  <si>
    <r>
      <rPr>
        <i/>
        <sz val="10"/>
        <color indexed="8"/>
        <rFont val="Calibri"/>
        <family val="2"/>
      </rPr>
      <t xml:space="preserve">    Date:</t>
    </r>
    <r>
      <rPr>
        <sz val="10"/>
        <color indexed="8"/>
        <rFont val="Calibri"/>
        <family val="2"/>
      </rPr>
      <t xml:space="preserve"> Activity #6</t>
    </r>
  </si>
  <si>
    <r>
      <rPr>
        <i/>
        <sz val="10"/>
        <color indexed="8"/>
        <rFont val="Calibri"/>
        <family val="2"/>
      </rPr>
      <t xml:space="preserve"> Count:</t>
    </r>
    <r>
      <rPr>
        <sz val="10"/>
        <color indexed="8"/>
        <rFont val="Calibri"/>
        <family val="2"/>
      </rPr>
      <t xml:space="preserve"> Number of youth participating in a Tier II or III adventure</t>
    </r>
  </si>
  <si>
    <r>
      <t xml:space="preserve"> Percent: </t>
    </r>
    <r>
      <rPr>
        <sz val="10"/>
        <color indexed="8"/>
        <rFont val="Calibri"/>
        <family val="2"/>
      </rPr>
      <t>Tier II/ Tieir III adventure participation rate</t>
    </r>
  </si>
  <si>
    <r>
      <t xml:space="preserve"> </t>
    </r>
    <r>
      <rPr>
        <i/>
        <sz val="10"/>
        <color indexed="8"/>
        <rFont val="Calibri"/>
        <family val="2"/>
      </rPr>
      <t>Count:</t>
    </r>
    <r>
      <rPr>
        <sz val="10"/>
        <color indexed="8"/>
        <rFont val="Calibri"/>
        <family val="2"/>
      </rPr>
      <t xml:space="preserve"> Total number of crew activities</t>
    </r>
  </si>
  <si>
    <r>
      <t xml:space="preserve"> </t>
    </r>
    <r>
      <rPr>
        <i/>
        <sz val="10"/>
        <color indexed="8"/>
        <rFont val="Calibri"/>
        <family val="2"/>
      </rPr>
      <t>Yes/No:</t>
    </r>
    <r>
      <rPr>
        <sz val="10"/>
        <color indexed="8"/>
        <rFont val="Calibri"/>
        <family val="2"/>
      </rPr>
      <t xml:space="preserve"> Crew has a president</t>
    </r>
  </si>
  <si>
    <r>
      <t xml:space="preserve"> </t>
    </r>
    <r>
      <rPr>
        <i/>
        <sz val="10"/>
        <color indexed="8"/>
        <rFont val="Calibri"/>
        <family val="2"/>
      </rPr>
      <t>Yes/No:</t>
    </r>
    <r>
      <rPr>
        <sz val="10"/>
        <color indexed="8"/>
        <rFont val="Calibri"/>
        <family val="2"/>
      </rPr>
      <t xml:space="preserve"> Crew has a vice president</t>
    </r>
  </si>
  <si>
    <r>
      <t xml:space="preserve"> </t>
    </r>
    <r>
      <rPr>
        <i/>
        <sz val="10"/>
        <color indexed="8"/>
        <rFont val="Calibri"/>
        <family val="2"/>
      </rPr>
      <t>Yes/No:</t>
    </r>
    <r>
      <rPr>
        <sz val="10"/>
        <color indexed="8"/>
        <rFont val="Calibri"/>
        <family val="2"/>
      </rPr>
      <t xml:space="preserve"> Crew has a secretary</t>
    </r>
  </si>
  <si>
    <r>
      <t xml:space="preserve"> </t>
    </r>
    <r>
      <rPr>
        <i/>
        <sz val="10"/>
        <color indexed="8"/>
        <rFont val="Calibri"/>
        <family val="2"/>
      </rPr>
      <t>Yes/No:</t>
    </r>
    <r>
      <rPr>
        <sz val="10"/>
        <color indexed="8"/>
        <rFont val="Calibri"/>
        <family val="2"/>
      </rPr>
      <t xml:space="preserve"> Crew has a treasurer</t>
    </r>
  </si>
  <si>
    <r>
      <rPr>
        <i/>
        <sz val="10"/>
        <color indexed="8"/>
        <rFont val="Calibri"/>
        <family val="2"/>
      </rPr>
      <t xml:space="preserve"> Date: </t>
    </r>
    <r>
      <rPr>
        <sz val="10"/>
        <color indexed="8"/>
        <rFont val="Calibri"/>
        <family val="2"/>
      </rPr>
      <t>Officer tr</t>
    </r>
    <r>
      <rPr>
        <sz val="10"/>
        <color indexed="8"/>
        <rFont val="Calibri"/>
        <family val="2"/>
      </rPr>
      <t>aining</t>
    </r>
  </si>
  <si>
    <r>
      <rPr>
        <b/>
        <sz val="10"/>
        <color indexed="8"/>
        <rFont val="Calibri"/>
        <family val="2"/>
      </rPr>
      <t xml:space="preserve">Leadership: </t>
    </r>
    <r>
      <rPr>
        <sz val="10"/>
        <color indexed="8"/>
        <rFont val="Calibri"/>
        <family val="2"/>
      </rPr>
      <t xml:space="preserve"> Develop youth who will provide leadership to crew meetings and activities.</t>
    </r>
  </si>
  <si>
    <r>
      <rPr>
        <i/>
        <sz val="10"/>
        <color indexed="8"/>
        <rFont val="Calibri"/>
        <family val="2"/>
      </rPr>
      <t xml:space="preserve">    Date:</t>
    </r>
    <r>
      <rPr>
        <sz val="10"/>
        <color indexed="8"/>
        <rFont val="Calibri"/>
        <family val="2"/>
      </rPr>
      <t xml:space="preserve"> Officer meeting #1</t>
    </r>
  </si>
  <si>
    <r>
      <rPr>
        <i/>
        <sz val="10"/>
        <color indexed="8"/>
        <rFont val="Calibri"/>
        <family val="2"/>
      </rPr>
      <t xml:space="preserve">    Date:</t>
    </r>
    <r>
      <rPr>
        <sz val="10"/>
        <color indexed="8"/>
        <rFont val="Calibri"/>
        <family val="2"/>
      </rPr>
      <t xml:space="preserve"> Officer meeting #2</t>
    </r>
  </si>
  <si>
    <r>
      <rPr>
        <i/>
        <sz val="10"/>
        <color indexed="8"/>
        <rFont val="Calibri"/>
        <family val="2"/>
      </rPr>
      <t xml:space="preserve">    Date:</t>
    </r>
    <r>
      <rPr>
        <sz val="10"/>
        <color indexed="8"/>
        <rFont val="Calibri"/>
        <family val="2"/>
      </rPr>
      <t xml:space="preserve"> Officer meeting #3</t>
    </r>
  </si>
  <si>
    <r>
      <rPr>
        <i/>
        <sz val="10"/>
        <color indexed="8"/>
        <rFont val="Calibri"/>
        <family val="2"/>
      </rPr>
      <t xml:space="preserve">    Date:</t>
    </r>
    <r>
      <rPr>
        <sz val="10"/>
        <color indexed="8"/>
        <rFont val="Calibri"/>
        <family val="2"/>
      </rPr>
      <t xml:space="preserve"> Officer meeting #4</t>
    </r>
  </si>
  <si>
    <r>
      <rPr>
        <i/>
        <sz val="10"/>
        <color indexed="8"/>
        <rFont val="Calibri"/>
        <family val="2"/>
      </rPr>
      <t xml:space="preserve">    Date:</t>
    </r>
    <r>
      <rPr>
        <sz val="10"/>
        <color indexed="8"/>
        <rFont val="Calibri"/>
        <family val="2"/>
      </rPr>
      <t xml:space="preserve"> Officer meeting #5</t>
    </r>
  </si>
  <si>
    <r>
      <rPr>
        <i/>
        <sz val="10"/>
        <color indexed="8"/>
        <rFont val="Calibri"/>
        <family val="2"/>
      </rPr>
      <t xml:space="preserve">    Date:</t>
    </r>
    <r>
      <rPr>
        <sz val="10"/>
        <color indexed="8"/>
        <rFont val="Calibri"/>
        <family val="2"/>
      </rPr>
      <t xml:space="preserve"> Officer meeting #6</t>
    </r>
  </si>
  <si>
    <r>
      <t xml:space="preserve"> </t>
    </r>
    <r>
      <rPr>
        <i/>
        <sz val="10"/>
        <color indexed="8"/>
        <rFont val="Calibri"/>
        <family val="2"/>
      </rPr>
      <t>Count:</t>
    </r>
    <r>
      <rPr>
        <sz val="10"/>
        <color indexed="8"/>
        <rFont val="Calibri"/>
        <family val="2"/>
      </rPr>
      <t xml:space="preserve"> Total number of officer meetings</t>
    </r>
  </si>
  <si>
    <r>
      <rPr>
        <i/>
        <sz val="10"/>
        <color indexed="8"/>
        <rFont val="Calibri"/>
        <family val="2"/>
      </rPr>
      <t xml:space="preserve"> Count:</t>
    </r>
    <r>
      <rPr>
        <sz val="10"/>
        <color indexed="8"/>
        <rFont val="Calibri"/>
        <family val="2"/>
      </rPr>
      <t xml:space="preserve"> Number of crew activities</t>
    </r>
  </si>
  <si>
    <r>
      <rPr>
        <i/>
        <sz val="10"/>
        <color indexed="8"/>
        <rFont val="Calibri"/>
        <family val="2"/>
      </rPr>
      <t xml:space="preserve"> Count:</t>
    </r>
    <r>
      <rPr>
        <sz val="10"/>
        <color indexed="8"/>
        <rFont val="Calibri"/>
        <family val="2"/>
      </rPr>
      <t xml:space="preserve"> Number of activities with youth leadership</t>
    </r>
  </si>
  <si>
    <r>
      <rPr>
        <b/>
        <sz val="10"/>
        <color indexed="8"/>
        <rFont val="Calibri"/>
        <family val="2"/>
      </rPr>
      <t xml:space="preserve">Personal growth: </t>
    </r>
    <r>
      <rPr>
        <sz val="10"/>
        <color indexed="8"/>
        <rFont val="Calibri"/>
        <family val="2"/>
      </rPr>
      <t xml:space="preserve"> Provide opportunities for achievement and self-actualization.</t>
    </r>
  </si>
  <si>
    <r>
      <t xml:space="preserve"> </t>
    </r>
    <r>
      <rPr>
        <i/>
        <sz val="10"/>
        <color indexed="8"/>
        <rFont val="Calibri"/>
        <family val="2"/>
      </rPr>
      <t>Yes/No:</t>
    </r>
    <r>
      <rPr>
        <sz val="10"/>
        <color indexed="8"/>
        <rFont val="Calibri"/>
        <family val="2"/>
      </rPr>
      <t xml:space="preserve"> Crew records service projects and hours on JTE website</t>
    </r>
  </si>
  <si>
    <r>
      <rPr>
        <i/>
        <sz val="10"/>
        <color indexed="8"/>
        <rFont val="Calibri"/>
        <family val="2"/>
      </rPr>
      <t xml:space="preserve"> Count:</t>
    </r>
    <r>
      <rPr>
        <sz val="10"/>
        <color indexed="8"/>
        <rFont val="Calibri"/>
        <family val="2"/>
      </rPr>
      <t xml:space="preserve"> Number of members earning Venturing Award</t>
    </r>
  </si>
  <si>
    <r>
      <rPr>
        <i/>
        <sz val="10"/>
        <color indexed="8"/>
        <rFont val="Calibri"/>
        <family val="2"/>
      </rPr>
      <t xml:space="preserve"> Count:</t>
    </r>
    <r>
      <rPr>
        <sz val="10"/>
        <color indexed="8"/>
        <rFont val="Calibri"/>
        <family val="2"/>
      </rPr>
      <t xml:space="preserve"> Number earning Discovery, Pathfinder, or Summit Award</t>
    </r>
  </si>
  <si>
    <r>
      <rPr>
        <i/>
        <sz val="10"/>
        <color indexed="8"/>
        <rFont val="Calibri"/>
        <family val="2"/>
      </rPr>
      <t xml:space="preserve">    Date:</t>
    </r>
    <r>
      <rPr>
        <sz val="10"/>
        <color indexed="8"/>
        <rFont val="Calibri"/>
        <family val="2"/>
      </rPr>
      <t xml:space="preserve"> Experiential training session #1</t>
    </r>
  </si>
  <si>
    <r>
      <rPr>
        <i/>
        <sz val="10"/>
        <color indexed="8"/>
        <rFont val="Calibri"/>
        <family val="2"/>
      </rPr>
      <t xml:space="preserve">    Date:</t>
    </r>
    <r>
      <rPr>
        <sz val="10"/>
        <color indexed="8"/>
        <rFont val="Calibri"/>
        <family val="2"/>
      </rPr>
      <t xml:space="preserve"> Experiential training session #2</t>
    </r>
  </si>
  <si>
    <r>
      <rPr>
        <i/>
        <sz val="10"/>
        <color indexed="8"/>
        <rFont val="Calibri"/>
        <family val="2"/>
      </rPr>
      <t xml:space="preserve">    Date:</t>
    </r>
    <r>
      <rPr>
        <sz val="10"/>
        <color indexed="8"/>
        <rFont val="Calibri"/>
        <family val="2"/>
      </rPr>
      <t xml:space="preserve"> Experiential training session #3</t>
    </r>
  </si>
  <si>
    <r>
      <t xml:space="preserve"> </t>
    </r>
    <r>
      <rPr>
        <i/>
        <sz val="10"/>
        <color indexed="8"/>
        <rFont val="Calibri"/>
        <family val="2"/>
      </rPr>
      <t>Count:</t>
    </r>
    <r>
      <rPr>
        <sz val="10"/>
        <color indexed="8"/>
        <rFont val="Calibri"/>
        <family val="2"/>
      </rPr>
      <t xml:space="preserve"> Total number of experiential training sessions</t>
    </r>
  </si>
  <si>
    <r>
      <t xml:space="preserve"> </t>
    </r>
    <r>
      <rPr>
        <i/>
        <sz val="10"/>
        <color indexed="8"/>
        <rFont val="Calibri"/>
        <family val="2"/>
      </rPr>
      <t>Yes/No:</t>
    </r>
    <r>
      <rPr>
        <sz val="10"/>
        <color indexed="8"/>
        <rFont val="Calibri"/>
        <family val="2"/>
      </rPr>
      <t xml:space="preserve"> Registered advisor</t>
    </r>
  </si>
  <si>
    <r>
      <rPr>
        <i/>
        <sz val="10"/>
        <color indexed="8"/>
        <rFont val="Calibri"/>
        <family val="2"/>
      </rPr>
      <t xml:space="preserve"> Date:</t>
    </r>
    <r>
      <rPr>
        <sz val="10"/>
        <color indexed="8"/>
        <rFont val="Calibri"/>
        <family val="2"/>
      </rPr>
      <t xml:space="preserve"> Meeting with parents</t>
    </r>
  </si>
  <si>
    <r>
      <rPr>
        <b/>
        <sz val="10"/>
        <color indexed="8"/>
        <rFont val="Calibri"/>
        <family val="2"/>
      </rPr>
      <t xml:space="preserve">Leadership recruitment:  </t>
    </r>
    <r>
      <rPr>
        <sz val="10"/>
        <color indexed="8"/>
        <rFont val="Calibri"/>
        <family val="2"/>
      </rPr>
      <t>Have a proactive approach in recruiting sufficient leaders and communicating with parents.</t>
    </r>
  </si>
  <si>
    <r>
      <rPr>
        <b/>
        <sz val="10"/>
        <rFont val="Calibri"/>
        <family val="2"/>
      </rPr>
      <t>Bronze:</t>
    </r>
    <r>
      <rPr>
        <sz val="10"/>
        <rFont val="Calibri"/>
        <family val="2"/>
      </rPr>
      <t xml:space="preserve">  Earn at least 550 points by earning points in at least 6 objectives.</t>
    </r>
  </si>
  <si>
    <r>
      <rPr>
        <b/>
        <sz val="10"/>
        <rFont val="Calibri"/>
        <family val="2"/>
      </rPr>
      <t>Silver:</t>
    </r>
    <r>
      <rPr>
        <sz val="10"/>
        <rFont val="Calibri"/>
        <family val="2"/>
      </rPr>
      <t xml:space="preserve">  Earn at least 800 points by earning points in at least 7 objectives.</t>
    </r>
  </si>
  <si>
    <r>
      <rPr>
        <b/>
        <sz val="10"/>
        <rFont val="Calibri"/>
        <family val="2"/>
      </rPr>
      <t>Gold:</t>
    </r>
    <r>
      <rPr>
        <sz val="10"/>
        <rFont val="Calibri"/>
        <family val="2"/>
      </rPr>
      <t xml:space="preserve">  Earn at least 1,100 points by earning points in at least 7 objectives.</t>
    </r>
  </si>
  <si>
    <t>5.  Sheets are designed to be printed without additional formatting.</t>
  </si>
  <si>
    <t>This form should be turned in to your unit commissioner or the Scout service center as directed by your council.</t>
  </si>
  <si>
    <t>Select Recharter Date</t>
  </si>
  <si>
    <t>Charter Years and Calendar Years</t>
  </si>
  <si>
    <t xml:space="preserve">Most criteria will be measured for the calendar year.  For crews that recharter in December, the
rentention numbers will be determined at the end of the year, along with other measures.  However,
if a unit recharters earlier in the year, retention will be determined at that time, consistent with
its charter cycle.
Journey to Excellence measures are not intended to be cumbersome for any unit.  A crew may want
to track and record meetings and othe functions throughout the year, rather than trying to tabulate
everything at the end.
</t>
  </si>
  <si>
    <r>
      <rPr>
        <b/>
        <sz val="10"/>
        <rFont val="Arial"/>
        <family val="2"/>
      </rPr>
      <t xml:space="preserve">Planning and budget: </t>
    </r>
    <r>
      <rPr>
        <sz val="10"/>
        <rFont val="Arial"/>
        <family val="2"/>
      </rPr>
      <t>Have a program plan and budget that is regularly reviewed by the committee, and it follows BSA policies relating to fundraising.</t>
    </r>
  </si>
  <si>
    <r>
      <t xml:space="preserve">Building Venturing:  </t>
    </r>
    <r>
      <rPr>
        <sz val="10"/>
        <rFont val="Arial"/>
        <family val="2"/>
      </rPr>
      <t>Have an increase in Venturing membership or maintain a larger than average crew size.</t>
    </r>
  </si>
  <si>
    <t>Reregister 50% of eligible members.</t>
  </si>
  <si>
    <r>
      <t>Leadership:</t>
    </r>
    <r>
      <rPr>
        <sz val="10"/>
        <rFont val="Arial"/>
        <family val="2"/>
      </rPr>
      <t xml:space="preserve">  Develop youth who will provide leadership to crew meetings and activities.</t>
    </r>
  </si>
  <si>
    <r>
      <t>Personal growth:</t>
    </r>
    <r>
      <rPr>
        <sz val="10"/>
        <rFont val="Arial"/>
        <family val="2"/>
      </rPr>
      <t xml:space="preserve">  Provide opportunities for achievement and self-actualization.</t>
    </r>
  </si>
  <si>
    <r>
      <t xml:space="preserve">Service: </t>
    </r>
    <r>
      <rPr>
        <sz val="10"/>
        <rFont val="Arial"/>
        <family val="2"/>
      </rPr>
      <t xml:space="preserve"> Participate in service projects, with at least one benefiting the chartered organization.</t>
    </r>
  </si>
  <si>
    <t>Achieve Silver, plus adult leadership is identified prior to the start of the next program year.</t>
  </si>
  <si>
    <t xml:space="preserve">Advisor or an associate advisor has completed position-specific training. </t>
  </si>
  <si>
    <t>Achieve Bronze, plus the advisor and all associates have completed position-specific training or, if new, will complete within three months of joining.</t>
  </si>
  <si>
    <r>
      <t xml:space="preserve">   </t>
    </r>
    <r>
      <rPr>
        <i/>
        <sz val="10"/>
        <color indexed="8"/>
        <rFont val="Calibri"/>
        <family val="2"/>
      </rPr>
      <t xml:space="preserve"> Less: </t>
    </r>
    <r>
      <rPr>
        <sz val="10"/>
        <color indexed="8"/>
        <rFont val="Calibri"/>
        <family val="2"/>
      </rPr>
      <t>Youth dropped at recharter</t>
    </r>
  </si>
  <si>
    <r>
      <t xml:space="preserve">   </t>
    </r>
    <r>
      <rPr>
        <i/>
        <sz val="10"/>
        <color indexed="8"/>
        <rFont val="Calibri"/>
        <family val="2"/>
      </rPr>
      <t xml:space="preserve"> Less:</t>
    </r>
    <r>
      <rPr>
        <sz val="10"/>
        <color indexed="8"/>
        <rFont val="Calibri"/>
        <family val="2"/>
      </rPr>
      <t xml:space="preserve"> Transfers to other units during the year</t>
    </r>
  </si>
  <si>
    <r>
      <rPr>
        <i/>
        <sz val="10"/>
        <color indexed="8"/>
        <rFont val="Calibri"/>
        <family val="2"/>
      </rPr>
      <t xml:space="preserve">    Plus:</t>
    </r>
    <r>
      <rPr>
        <sz val="10"/>
        <color indexed="8"/>
        <rFont val="Calibri"/>
        <family val="2"/>
      </rPr>
      <t xml:space="preserve"> Transfers from other units during the year</t>
    </r>
  </si>
  <si>
    <r>
      <rPr>
        <i/>
        <sz val="10"/>
        <color indexed="8"/>
        <rFont val="Calibri"/>
        <family val="2"/>
      </rPr>
      <t xml:space="preserve"> Count:</t>
    </r>
    <r>
      <rPr>
        <sz val="10"/>
        <color indexed="8"/>
        <rFont val="Calibri"/>
        <family val="2"/>
      </rPr>
      <t xml:space="preserve"> Current membership</t>
    </r>
  </si>
  <si>
    <r>
      <rPr>
        <i/>
        <sz val="10"/>
        <color indexed="8"/>
        <rFont val="Calibri"/>
        <family val="2"/>
      </rPr>
      <t xml:space="preserve"> Percent: </t>
    </r>
    <r>
      <rPr>
        <sz val="10"/>
        <color indexed="8"/>
        <rFont val="Calibri"/>
        <family val="2"/>
      </rPr>
      <t>Growth over end of prior year</t>
    </r>
  </si>
  <si>
    <r>
      <rPr>
        <i/>
        <sz val="10"/>
        <color indexed="8"/>
        <rFont val="Calibri"/>
        <family val="2"/>
      </rPr>
      <t xml:space="preserve"> Count: </t>
    </r>
    <r>
      <rPr>
        <sz val="10"/>
        <color indexed="8"/>
        <rFont val="Calibri"/>
        <family val="2"/>
      </rPr>
      <t>Youth eligible to reregister</t>
    </r>
  </si>
  <si>
    <r>
      <rPr>
        <i/>
        <sz val="10"/>
        <color indexed="8"/>
        <rFont val="Calibri"/>
        <family val="2"/>
      </rPr>
      <t xml:space="preserve"> Count:</t>
    </r>
    <r>
      <rPr>
        <sz val="10"/>
        <color indexed="8"/>
        <rFont val="Calibri"/>
        <family val="2"/>
      </rPr>
      <t xml:space="preserve"> Number of youth actually reregistered for next year</t>
    </r>
  </si>
  <si>
    <r>
      <t xml:space="preserve"> Percent: </t>
    </r>
    <r>
      <rPr>
        <sz val="10"/>
        <color indexed="8"/>
        <rFont val="Calibri"/>
        <family val="2"/>
      </rPr>
      <t>Retention rate</t>
    </r>
  </si>
  <si>
    <r>
      <rPr>
        <i/>
        <sz val="10"/>
        <color indexed="8"/>
        <rFont val="Calibri"/>
        <family val="2"/>
      </rPr>
      <t xml:space="preserve">    Less: </t>
    </r>
    <r>
      <rPr>
        <sz val="10"/>
        <color indexed="8"/>
        <rFont val="Calibri"/>
        <family val="2"/>
      </rPr>
      <t>Youth 21 years or older by end of charter year (age-outs)</t>
    </r>
  </si>
  <si>
    <r>
      <t xml:space="preserve"> </t>
    </r>
    <r>
      <rPr>
        <i/>
        <sz val="10"/>
        <color indexed="8"/>
        <rFont val="Calibri"/>
        <family val="2"/>
      </rPr>
      <t>Yes/No:</t>
    </r>
    <r>
      <rPr>
        <sz val="10"/>
        <color indexed="8"/>
        <rFont val="Calibri"/>
        <family val="2"/>
      </rPr>
      <t xml:space="preserve"> Adult leadership identified for next year</t>
    </r>
  </si>
  <si>
    <r>
      <rPr>
        <i/>
        <sz val="10"/>
        <color indexed="8"/>
        <rFont val="Calibri"/>
        <family val="2"/>
      </rPr>
      <t xml:space="preserve"> Yes/No:</t>
    </r>
    <r>
      <rPr>
        <sz val="10"/>
        <color indexed="8"/>
        <rFont val="Calibri"/>
        <family val="2"/>
      </rPr>
      <t xml:space="preserve"> Advisor has completed position-specific training</t>
    </r>
  </si>
  <si>
    <r>
      <rPr>
        <i/>
        <sz val="10"/>
        <color indexed="8"/>
        <rFont val="Calibri"/>
        <family val="2"/>
      </rPr>
      <t xml:space="preserve">   Count:</t>
    </r>
    <r>
      <rPr>
        <sz val="10"/>
        <color indexed="8"/>
        <rFont val="Calibri"/>
        <family val="2"/>
      </rPr>
      <t xml:space="preserve"> Number with position-specific training</t>
    </r>
  </si>
  <si>
    <r>
      <rPr>
        <i/>
        <sz val="10"/>
        <color indexed="8"/>
        <rFont val="Calibri"/>
        <family val="2"/>
      </rPr>
      <t xml:space="preserve"> Count:</t>
    </r>
    <r>
      <rPr>
        <sz val="10"/>
        <color indexed="8"/>
        <rFont val="Calibri"/>
        <family val="2"/>
      </rPr>
      <t xml:space="preserve"> Number of committee members</t>
    </r>
  </si>
  <si>
    <r>
      <rPr>
        <i/>
        <sz val="10"/>
        <color indexed="8"/>
        <rFont val="Calibri"/>
        <family val="2"/>
      </rPr>
      <t xml:space="preserve"> Percent: </t>
    </r>
    <r>
      <rPr>
        <sz val="10"/>
        <color indexed="8"/>
        <rFont val="Calibri"/>
        <family val="2"/>
      </rPr>
      <t>Associate advisers completing training</t>
    </r>
  </si>
  <si>
    <t>Enter Crew Information …</t>
  </si>
  <si>
    <r>
      <rPr>
        <i/>
        <sz val="10"/>
        <color indexed="8"/>
        <rFont val="Calibri"/>
        <family val="2"/>
      </rPr>
      <t xml:space="preserve">    Plus:</t>
    </r>
    <r>
      <rPr>
        <sz val="10"/>
        <color indexed="8"/>
        <rFont val="Calibri"/>
        <family val="2"/>
      </rPr>
      <t xml:space="preserve"> New members joining during the year</t>
    </r>
  </si>
  <si>
    <r>
      <rPr>
        <i/>
        <sz val="10"/>
        <color indexed="8"/>
        <rFont val="Calibri"/>
        <family val="2"/>
      </rPr>
      <t xml:space="preserve"> Count:</t>
    </r>
    <r>
      <rPr>
        <sz val="10"/>
        <color indexed="8"/>
        <rFont val="Calibri"/>
        <family val="2"/>
      </rPr>
      <t xml:space="preserve"> Number of associate advisors</t>
    </r>
  </si>
  <si>
    <t>2017 Journey to Excellence Crew Spreadsheet</t>
  </si>
  <si>
    <t>1.  Spreadsheet is designed for all crews in the year ending December 31, 2017.</t>
  </si>
  <si>
    <t>3.  Sources of data include unit records, numbers provided by your council, My.Scouting
     unit dashboard, and Scoutbook.</t>
  </si>
  <si>
    <t>4.  Dates entered need to be in the range of January 1, 2017 through December 31, 2017.</t>
  </si>
  <si>
    <r>
      <rPr>
        <i/>
        <sz val="10"/>
        <color indexed="8"/>
        <rFont val="Calibri"/>
        <family val="2"/>
      </rPr>
      <t xml:space="preserve"> Count: </t>
    </r>
    <r>
      <rPr>
        <sz val="10"/>
        <color indexed="8"/>
        <rFont val="Calibri"/>
        <family val="2"/>
      </rPr>
      <t>Number of Venturers registered on December 31, 2016</t>
    </r>
  </si>
  <si>
    <t>2017 Scouting's Journey to Excellence</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</si>
</sst>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
    <numFmt numFmtId="166" formatCode="mmm\-yyyy"/>
    <numFmt numFmtId="167" formatCode="0.0%"/>
    <numFmt numFmtId="168" formatCode="0.0%;[Red]\-0.0%"/>
    <numFmt numFmtId="169" formatCode="[$-409]mmmm\ d\,\ yyyy;@"/>
    <numFmt numFmtId="170" formatCode="&quot;Yes&quot;;&quot;Yes&quot;;&quot;No&quot;"/>
    <numFmt numFmtId="171" formatCode="&quot;True&quot;;&quot;True&quot;;&quot;False&quot;"/>
    <numFmt numFmtId="172" formatCode="&quot;On&quot;;&quot;On&quot;;&quot;Off&quot;"/>
    <numFmt numFmtId="173" formatCode="[$€-2]\ #,##0.00_);[Red]\([$€-2]\ #,##0.00\)"/>
  </numFmts>
  <fonts count="79">
    <font>
      <sz val="11"/>
      <color theme="1"/>
      <name val="Calibri"/>
      <family val="2"/>
    </font>
    <font>
      <sz val="11"/>
      <color indexed="8"/>
      <name val="Calibri"/>
      <family val="2"/>
    </font>
    <font>
      <sz val="10"/>
      <color indexed="8"/>
      <name val="Calibri"/>
      <family val="2"/>
    </font>
    <font>
      <b/>
      <sz val="10"/>
      <color indexed="8"/>
      <name val="Calibri"/>
      <family val="2"/>
    </font>
    <font>
      <sz val="11"/>
      <name val="Calibri"/>
      <family val="2"/>
    </font>
    <font>
      <sz val="8"/>
      <name val="Segoe UI"/>
      <family val="2"/>
    </font>
    <font>
      <b/>
      <sz val="10"/>
      <name val="Calibri"/>
      <family val="2"/>
    </font>
    <font>
      <i/>
      <sz val="10"/>
      <color indexed="8"/>
      <name val="Calibri"/>
      <family val="2"/>
    </font>
    <font>
      <sz val="10"/>
      <name val="Calibri"/>
      <family val="2"/>
    </font>
    <font>
      <b/>
      <sz val="12"/>
      <name val="Wingdings"/>
      <family val="0"/>
    </font>
    <font>
      <sz val="8"/>
      <name val="Tahoma"/>
      <family val="2"/>
    </font>
    <font>
      <sz val="10"/>
      <name val="Arial"/>
      <family val="2"/>
    </font>
    <font>
      <sz val="18"/>
      <name val="Arial"/>
      <family val="2"/>
    </font>
    <font>
      <b/>
      <sz val="10"/>
      <name val="Arial"/>
      <family val="2"/>
    </font>
    <font>
      <b/>
      <sz val="11"/>
      <color indexed="9"/>
      <name val="Arial"/>
      <family val="2"/>
    </font>
    <font>
      <b/>
      <sz val="12"/>
      <color indexed="9"/>
      <name val="Arial"/>
      <family val="2"/>
    </font>
    <font>
      <b/>
      <sz val="12"/>
      <name val="Arial"/>
      <family val="2"/>
    </font>
    <font>
      <b/>
      <sz val="15"/>
      <name val="Wingdings"/>
      <family val="0"/>
    </font>
    <font>
      <b/>
      <sz val="15"/>
      <name val="Arial"/>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9"/>
      <name val="Calibri"/>
      <family val="2"/>
    </font>
    <font>
      <b/>
      <sz val="11"/>
      <name val="Calibri"/>
      <family val="2"/>
    </font>
    <font>
      <sz val="16.5"/>
      <color indexed="8"/>
      <name val="Wingdings"/>
      <family val="0"/>
    </font>
    <font>
      <b/>
      <i/>
      <sz val="12"/>
      <color indexed="8"/>
      <name val="Calibri"/>
      <family val="2"/>
    </font>
    <font>
      <b/>
      <sz val="10"/>
      <color indexed="10"/>
      <name val="Arial"/>
      <family val="2"/>
    </font>
    <font>
      <b/>
      <sz val="10"/>
      <color indexed="9"/>
      <name val="Calibri"/>
      <family val="2"/>
    </font>
    <font>
      <b/>
      <sz val="14"/>
      <color indexed="8"/>
      <name val="Calibri"/>
      <family val="2"/>
    </font>
    <font>
      <b/>
      <sz val="12"/>
      <color indexed="8"/>
      <name val="Calibri"/>
      <family val="2"/>
    </font>
    <font>
      <i/>
      <sz val="18"/>
      <color indexed="17"/>
      <name val="Arial Black"/>
      <family val="2"/>
    </font>
    <font>
      <i/>
      <sz val="16"/>
      <color indexed="17"/>
      <name val="Arial Black"/>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Calibri"/>
      <family val="2"/>
    </font>
    <font>
      <i/>
      <sz val="10"/>
      <color theme="1"/>
      <name val="Calibri"/>
      <family val="2"/>
    </font>
    <font>
      <sz val="10"/>
      <color theme="0"/>
      <name val="Calibri"/>
      <family val="2"/>
    </font>
    <font>
      <sz val="16.5"/>
      <color rgb="FF000000"/>
      <name val="Wingdings"/>
      <family val="0"/>
    </font>
    <font>
      <b/>
      <i/>
      <sz val="12"/>
      <color theme="1"/>
      <name val="Calibri"/>
      <family val="2"/>
    </font>
    <font>
      <b/>
      <sz val="10"/>
      <color rgb="FFFF0000"/>
      <name val="Arial"/>
      <family val="2"/>
    </font>
    <font>
      <b/>
      <sz val="10"/>
      <color theme="0"/>
      <name val="Calibri"/>
      <family val="2"/>
    </font>
    <font>
      <b/>
      <sz val="14"/>
      <color theme="1"/>
      <name val="Calibri"/>
      <family val="2"/>
    </font>
    <font>
      <b/>
      <sz val="10"/>
      <color theme="1"/>
      <name val="Calibri"/>
      <family val="2"/>
    </font>
    <font>
      <b/>
      <sz val="12"/>
      <color theme="1"/>
      <name val="Calibri"/>
      <family val="2"/>
    </font>
    <font>
      <i/>
      <sz val="18"/>
      <color rgb="FF00B050"/>
      <name val="Arial Black"/>
      <family val="2"/>
    </font>
    <font>
      <i/>
      <sz val="16"/>
      <color rgb="FF00B050"/>
      <name val="Arial Black"/>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05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color indexed="63"/>
      </left>
      <right style="thin"/>
      <top style="thin"/>
      <bottom style="thin"/>
    </border>
    <border>
      <left>
        <color indexed="63"/>
      </left>
      <right style="thin"/>
      <top/>
      <bottom style="thin"/>
    </border>
    <border>
      <left style="medium"/>
      <right style="thin"/>
      <top style="thin"/>
      <bottom style="medium"/>
    </border>
    <border>
      <left>
        <color indexed="63"/>
      </left>
      <right style="thin"/>
      <top style="thin"/>
      <bottom style="medium"/>
    </border>
    <border>
      <left>
        <color indexed="63"/>
      </left>
      <right style="medium">
        <color indexed="9"/>
      </right>
      <top style="medium"/>
      <bottom style="medium">
        <color indexed="9"/>
      </bottom>
    </border>
    <border>
      <left style="medium">
        <color indexed="9"/>
      </left>
      <right style="medium">
        <color indexed="9"/>
      </right>
      <top style="medium"/>
      <bottom style="medium">
        <color indexed="9"/>
      </bottom>
    </border>
    <border>
      <left style="medium">
        <color indexed="9"/>
      </left>
      <right style="medium"/>
      <top style="medium"/>
      <bottom style="medium">
        <color indexed="9"/>
      </bottom>
    </border>
    <border>
      <left style="medium"/>
      <right>
        <color indexed="63"/>
      </right>
      <top style="thin"/>
      <bottom style="thin"/>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color indexed="9"/>
      </right>
      <top style="medium"/>
      <bottom>
        <color indexed="63"/>
      </bottom>
    </border>
    <border>
      <left style="medium"/>
      <right style="medium">
        <color indexed="9"/>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11" fillId="0" borderId="0">
      <alignment/>
      <protection/>
    </xf>
    <xf numFmtId="0" fontId="11"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9" fontId="11"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51">
    <xf numFmtId="0" fontId="0" fillId="0" borderId="0" xfId="0" applyAlignment="1">
      <alignment/>
    </xf>
    <xf numFmtId="165" fontId="66" fillId="0" borderId="10" xfId="0" applyNumberFormat="1" applyFont="1" applyBorder="1" applyAlignment="1" applyProtection="1">
      <alignment horizontal="center" vertical="center"/>
      <protection locked="0"/>
    </xf>
    <xf numFmtId="3" fontId="66" fillId="0" borderId="10" xfId="0" applyNumberFormat="1" applyFont="1" applyBorder="1" applyAlignment="1" applyProtection="1">
      <alignment horizontal="center" vertical="center"/>
      <protection locked="0"/>
    </xf>
    <xf numFmtId="0" fontId="4" fillId="0" borderId="0" xfId="0" applyFont="1" applyAlignment="1" applyProtection="1">
      <alignment/>
      <protection/>
    </xf>
    <xf numFmtId="0" fontId="0" fillId="0" borderId="0" xfId="0" applyAlignment="1" applyProtection="1">
      <alignment/>
      <protection/>
    </xf>
    <xf numFmtId="0" fontId="8" fillId="0" borderId="0" xfId="0" applyFont="1" applyAlignment="1" applyProtection="1">
      <alignment/>
      <protection/>
    </xf>
    <xf numFmtId="0" fontId="66" fillId="0" borderId="0" xfId="0" applyFont="1" applyAlignment="1" applyProtection="1">
      <alignment/>
      <protection/>
    </xf>
    <xf numFmtId="0" fontId="67" fillId="0" borderId="0" xfId="0" applyFont="1" applyAlignment="1" applyProtection="1">
      <alignment/>
      <protection/>
    </xf>
    <xf numFmtId="0" fontId="0" fillId="0" borderId="11" xfId="0" applyBorder="1" applyAlignment="1" applyProtection="1">
      <alignment/>
      <protection/>
    </xf>
    <xf numFmtId="0" fontId="0" fillId="0" borderId="12" xfId="0" applyBorder="1" applyAlignment="1" applyProtection="1">
      <alignment/>
      <protection/>
    </xf>
    <xf numFmtId="0" fontId="4" fillId="0" borderId="13" xfId="0" applyFont="1" applyBorder="1" applyAlignment="1" applyProtection="1">
      <alignment/>
      <protection/>
    </xf>
    <xf numFmtId="0" fontId="66" fillId="0" borderId="14" xfId="0" applyFont="1" applyBorder="1" applyAlignment="1" applyProtection="1">
      <alignment/>
      <protection/>
    </xf>
    <xf numFmtId="0" fontId="66" fillId="0" borderId="0" xfId="0" applyFont="1" applyBorder="1" applyAlignment="1" applyProtection="1">
      <alignment/>
      <protection/>
    </xf>
    <xf numFmtId="0" fontId="48" fillId="0" borderId="15" xfId="0" applyFont="1" applyBorder="1" applyAlignment="1" applyProtection="1">
      <alignment/>
      <protection/>
    </xf>
    <xf numFmtId="0" fontId="66" fillId="0" borderId="0" xfId="0" applyFont="1" applyBorder="1" applyAlignment="1" applyProtection="1">
      <alignment horizontal="center" vertical="center"/>
      <protection/>
    </xf>
    <xf numFmtId="1" fontId="66" fillId="0" borderId="10" xfId="0" applyNumberFormat="1" applyFont="1" applyBorder="1" applyAlignment="1" applyProtection="1">
      <alignment horizontal="center" vertical="center"/>
      <protection/>
    </xf>
    <xf numFmtId="0" fontId="0" fillId="0" borderId="16" xfId="0" applyBorder="1" applyAlignment="1" applyProtection="1">
      <alignment/>
      <protection/>
    </xf>
    <xf numFmtId="0" fontId="0" fillId="0" borderId="17" xfId="0" applyBorder="1" applyAlignment="1" applyProtection="1">
      <alignment/>
      <protection/>
    </xf>
    <xf numFmtId="0" fontId="48" fillId="0" borderId="18" xfId="0" applyFont="1" applyBorder="1" applyAlignment="1" applyProtection="1">
      <alignment/>
      <protection/>
    </xf>
    <xf numFmtId="0" fontId="0" fillId="0" borderId="0" xfId="0" applyBorder="1" applyAlignment="1" applyProtection="1">
      <alignment/>
      <protection/>
    </xf>
    <xf numFmtId="0" fontId="4" fillId="0" borderId="15" xfId="0" applyFont="1" applyBorder="1" applyAlignment="1" applyProtection="1">
      <alignment/>
      <protection/>
    </xf>
    <xf numFmtId="168" fontId="66" fillId="0" borderId="10" xfId="0" applyNumberFormat="1" applyFont="1" applyBorder="1" applyAlignment="1" applyProtection="1">
      <alignment horizontal="center" vertical="center"/>
      <protection/>
    </xf>
    <xf numFmtId="167" fontId="66" fillId="0" borderId="10" xfId="0" applyNumberFormat="1" applyFont="1" applyBorder="1" applyAlignment="1" applyProtection="1">
      <alignment horizontal="center"/>
      <protection/>
    </xf>
    <xf numFmtId="0" fontId="66" fillId="0" borderId="0" xfId="0" applyFont="1" applyBorder="1" applyAlignment="1" applyProtection="1">
      <alignment/>
      <protection/>
    </xf>
    <xf numFmtId="0" fontId="48" fillId="0" borderId="15" xfId="0" applyFont="1" applyBorder="1" applyAlignment="1" applyProtection="1">
      <alignment/>
      <protection/>
    </xf>
    <xf numFmtId="0" fontId="0" fillId="0" borderId="0" xfId="0" applyAlignment="1" applyProtection="1">
      <alignment/>
      <protection/>
    </xf>
    <xf numFmtId="0" fontId="66" fillId="0" borderId="0" xfId="0" applyFont="1" applyAlignment="1" applyProtection="1">
      <alignment/>
      <protection/>
    </xf>
    <xf numFmtId="0" fontId="66" fillId="0" borderId="19" xfId="0" applyFont="1" applyBorder="1" applyAlignment="1" applyProtection="1">
      <alignment horizontal="center"/>
      <protection/>
    </xf>
    <xf numFmtId="0" fontId="66" fillId="0" borderId="0" xfId="0" applyFont="1" applyBorder="1" applyAlignment="1" applyProtection="1">
      <alignment horizontal="center"/>
      <protection/>
    </xf>
    <xf numFmtId="0" fontId="67" fillId="0" borderId="0" xfId="0" applyFont="1" applyAlignment="1" applyProtection="1">
      <alignment/>
      <protection/>
    </xf>
    <xf numFmtId="0" fontId="2" fillId="0" borderId="0" xfId="0" applyFont="1" applyAlignment="1" applyProtection="1">
      <alignment/>
      <protection/>
    </xf>
    <xf numFmtId="0" fontId="68" fillId="0" borderId="0" xfId="0" applyFont="1" applyBorder="1" applyAlignment="1" applyProtection="1">
      <alignment/>
      <protection/>
    </xf>
    <xf numFmtId="0" fontId="2" fillId="0" borderId="14" xfId="0" applyFont="1" applyBorder="1" applyAlignment="1" applyProtection="1">
      <alignment/>
      <protection/>
    </xf>
    <xf numFmtId="0" fontId="48" fillId="0" borderId="0" xfId="0" applyFont="1" applyBorder="1" applyAlignment="1" applyProtection="1">
      <alignment/>
      <protection/>
    </xf>
    <xf numFmtId="0" fontId="66" fillId="0" borderId="19" xfId="0" applyFont="1" applyBorder="1" applyAlignment="1" applyProtection="1">
      <alignment horizontal="center" vertical="center"/>
      <protection/>
    </xf>
    <xf numFmtId="0" fontId="48" fillId="0" borderId="0" xfId="0" applyFont="1" applyAlignment="1" applyProtection="1">
      <alignment/>
      <protection/>
    </xf>
    <xf numFmtId="0" fontId="9" fillId="0" borderId="0" xfId="0" applyFont="1" applyAlignment="1" applyProtection="1">
      <alignment horizontal="left" vertical="center" wrapText="1"/>
      <protection/>
    </xf>
    <xf numFmtId="0" fontId="8" fillId="0" borderId="0" xfId="0" applyFont="1" applyAlignment="1" applyProtection="1">
      <alignment horizontal="left" vertical="center" wrapText="1"/>
      <protection/>
    </xf>
    <xf numFmtId="0" fontId="68" fillId="0" borderId="0" xfId="0" applyFont="1" applyAlignment="1" applyProtection="1">
      <alignment horizontal="center" wrapText="1"/>
      <protection/>
    </xf>
    <xf numFmtId="0" fontId="6" fillId="0" borderId="0" xfId="0" applyFont="1" applyAlignment="1" applyProtection="1">
      <alignment horizontal="left"/>
      <protection/>
    </xf>
    <xf numFmtId="3" fontId="39" fillId="0" borderId="17" xfId="0" applyNumberFormat="1" applyFont="1" applyBorder="1" applyAlignment="1" applyProtection="1">
      <alignment horizontal="center" wrapText="1"/>
      <protection/>
    </xf>
    <xf numFmtId="0" fontId="8" fillId="0" borderId="0" xfId="0" applyFont="1" applyAlignment="1" applyProtection="1">
      <alignment horizontal="center" wrapText="1"/>
      <protection/>
    </xf>
    <xf numFmtId="0" fontId="8" fillId="0" borderId="0" xfId="0" applyFont="1" applyAlignment="1" applyProtection="1">
      <alignment wrapText="1"/>
      <protection/>
    </xf>
    <xf numFmtId="0" fontId="68" fillId="0" borderId="0" xfId="0" applyFont="1" applyAlignment="1" applyProtection="1">
      <alignment wrapText="1"/>
      <protection/>
    </xf>
    <xf numFmtId="0" fontId="0" fillId="0" borderId="0" xfId="0" applyFont="1" applyAlignment="1" applyProtection="1">
      <alignment/>
      <protection/>
    </xf>
    <xf numFmtId="0" fontId="39" fillId="0" borderId="17" xfId="0" applyFont="1" applyBorder="1" applyAlignment="1" applyProtection="1">
      <alignment horizontal="center" wrapText="1"/>
      <protection/>
    </xf>
    <xf numFmtId="0" fontId="69" fillId="0" borderId="0" xfId="0" applyFont="1" applyAlignment="1" applyProtection="1">
      <alignment/>
      <protection/>
    </xf>
    <xf numFmtId="0" fontId="0" fillId="0" borderId="0" xfId="0" applyAlignment="1" applyProtection="1">
      <alignment horizontal="center"/>
      <protection/>
    </xf>
    <xf numFmtId="0" fontId="70" fillId="0" borderId="0" xfId="0" applyFont="1" applyAlignment="1" applyProtection="1">
      <alignment horizontal="left"/>
      <protection/>
    </xf>
    <xf numFmtId="0" fontId="12" fillId="0" borderId="0" xfId="58" applyFont="1" applyAlignment="1" applyProtection="1">
      <alignment wrapText="1"/>
      <protection/>
    </xf>
    <xf numFmtId="0" fontId="11" fillId="0" borderId="0" xfId="58" applyFont="1" applyAlignment="1" applyProtection="1">
      <alignment wrapText="1"/>
      <protection/>
    </xf>
    <xf numFmtId="0" fontId="13" fillId="0" borderId="0" xfId="58" applyFont="1" applyAlignment="1" applyProtection="1">
      <alignment horizontal="center" vertical="center" wrapText="1"/>
      <protection/>
    </xf>
    <xf numFmtId="0" fontId="11" fillId="0" borderId="0" xfId="58" applyFont="1" applyAlignment="1" applyProtection="1">
      <alignment horizontal="center" wrapText="1"/>
      <protection/>
    </xf>
    <xf numFmtId="0" fontId="11" fillId="0" borderId="20" xfId="58" applyFont="1" applyFill="1" applyBorder="1" applyAlignment="1" applyProtection="1">
      <alignment horizontal="center" vertical="center" wrapText="1"/>
      <protection/>
    </xf>
    <xf numFmtId="0" fontId="11" fillId="0" borderId="21" xfId="58" applyFont="1" applyFill="1" applyBorder="1" applyAlignment="1" applyProtection="1">
      <alignment horizontal="center" vertical="center" wrapText="1"/>
      <protection/>
    </xf>
    <xf numFmtId="0" fontId="11" fillId="0" borderId="22" xfId="58" applyFont="1" applyFill="1" applyBorder="1" applyAlignment="1" applyProtection="1">
      <alignment horizontal="center" vertical="center" wrapText="1"/>
      <protection/>
    </xf>
    <xf numFmtId="0" fontId="11" fillId="0" borderId="23" xfId="58" applyFont="1" applyFill="1" applyBorder="1" applyAlignment="1" applyProtection="1">
      <alignment horizontal="center" vertical="center" wrapText="1"/>
      <protection/>
    </xf>
    <xf numFmtId="0" fontId="11" fillId="0" borderId="0" xfId="58" applyFont="1" applyBorder="1" applyAlignment="1" applyProtection="1">
      <alignment horizontal="right" vertical="center" wrapText="1"/>
      <protection/>
    </xf>
    <xf numFmtId="0" fontId="11" fillId="0" borderId="0" xfId="58" applyFont="1" applyBorder="1" applyAlignment="1" applyProtection="1">
      <alignment wrapText="1"/>
      <protection/>
    </xf>
    <xf numFmtId="0" fontId="17" fillId="0" borderId="0" xfId="57" applyFont="1" applyAlignment="1" applyProtection="1">
      <alignment horizontal="center" vertical="center" wrapText="1"/>
      <protection/>
    </xf>
    <xf numFmtId="0" fontId="11" fillId="0" borderId="0" xfId="58" applyFont="1" applyAlignment="1" applyProtection="1">
      <alignment horizontal="left" vertical="center"/>
      <protection/>
    </xf>
    <xf numFmtId="0" fontId="11" fillId="0" borderId="0" xfId="58" applyFont="1" applyAlignment="1" applyProtection="1">
      <alignment horizontal="left" vertical="center" wrapText="1"/>
      <protection/>
    </xf>
    <xf numFmtId="0" fontId="13" fillId="0" borderId="0" xfId="58" applyFont="1" applyAlignment="1" applyProtection="1">
      <alignment horizontal="left"/>
      <protection/>
    </xf>
    <xf numFmtId="3" fontId="13" fillId="0" borderId="17" xfId="57" applyNumberFormat="1" applyFont="1" applyBorder="1" applyAlignment="1" applyProtection="1">
      <alignment horizontal="center" wrapText="1"/>
      <protection/>
    </xf>
    <xf numFmtId="0" fontId="13" fillId="0" borderId="17" xfId="57" applyFont="1" applyBorder="1" applyAlignment="1" applyProtection="1">
      <alignment horizontal="center" wrapText="1"/>
      <protection/>
    </xf>
    <xf numFmtId="0" fontId="18" fillId="0" borderId="0" xfId="58" applyFont="1" applyAlignment="1" applyProtection="1">
      <alignment horizontal="center" vertical="center" wrapText="1"/>
      <protection/>
    </xf>
    <xf numFmtId="0" fontId="17" fillId="0" borderId="0" xfId="58" applyFont="1" applyAlignment="1" applyProtection="1">
      <alignment horizontal="center" vertical="center" wrapText="1"/>
      <protection/>
    </xf>
    <xf numFmtId="0" fontId="19" fillId="0" borderId="0" xfId="58" applyFont="1" applyAlignment="1" applyProtection="1">
      <alignment horizontal="left" vertical="center"/>
      <protection/>
    </xf>
    <xf numFmtId="0" fontId="19" fillId="0" borderId="0" xfId="58" applyFont="1" applyAlignment="1" applyProtection="1">
      <alignment vertical="center"/>
      <protection/>
    </xf>
    <xf numFmtId="0" fontId="11" fillId="0" borderId="0" xfId="58" applyFont="1" applyAlignment="1" applyProtection="1">
      <alignment/>
      <protection/>
    </xf>
    <xf numFmtId="0" fontId="19" fillId="0" borderId="0" xfId="58" applyFont="1" applyAlignment="1" applyProtection="1">
      <alignment/>
      <protection/>
    </xf>
    <xf numFmtId="0" fontId="71" fillId="0" borderId="0" xfId="58" applyFont="1" applyAlignment="1" applyProtection="1">
      <alignment wrapText="1"/>
      <protection/>
    </xf>
    <xf numFmtId="0" fontId="2" fillId="0" borderId="0" xfId="0" applyFont="1" applyAlignment="1" applyProtection="1">
      <alignment/>
      <protection/>
    </xf>
    <xf numFmtId="0" fontId="0" fillId="0" borderId="0" xfId="0" applyAlignment="1" applyProtection="1">
      <alignment wrapText="1"/>
      <protection/>
    </xf>
    <xf numFmtId="0" fontId="70" fillId="0" borderId="0" xfId="0" applyFont="1" applyAlignment="1" applyProtection="1">
      <alignment/>
      <protection/>
    </xf>
    <xf numFmtId="0" fontId="13" fillId="0" borderId="24" xfId="0" applyFont="1" applyBorder="1" applyAlignment="1">
      <alignment horizontal="center" vertical="center" wrapText="1"/>
    </xf>
    <xf numFmtId="0" fontId="13" fillId="0" borderId="25" xfId="0" applyFont="1" applyFill="1" applyBorder="1" applyAlignment="1">
      <alignment horizontal="left" vertical="center" wrapText="1"/>
    </xf>
    <xf numFmtId="9" fontId="11" fillId="0" borderId="20" xfId="0" applyNumberFormat="1" applyFont="1" applyFill="1" applyBorder="1" applyAlignment="1">
      <alignment horizontal="center" vertical="center" wrapText="1"/>
    </xf>
    <xf numFmtId="0" fontId="13" fillId="0" borderId="25" xfId="0" applyFont="1" applyBorder="1" applyAlignment="1">
      <alignment vertical="center" wrapText="1"/>
    </xf>
    <xf numFmtId="0" fontId="11" fillId="0" borderId="20" xfId="0" applyFont="1" applyFill="1" applyBorder="1" applyAlignment="1">
      <alignment horizontal="center" vertical="center" wrapText="1"/>
    </xf>
    <xf numFmtId="167" fontId="13" fillId="0" borderId="25" xfId="62" applyNumberFormat="1" applyFont="1" applyFill="1" applyBorder="1" applyAlignment="1">
      <alignment horizontal="left" vertical="center" wrapText="1"/>
    </xf>
    <xf numFmtId="0" fontId="13" fillId="0" borderId="26" xfId="0" applyFont="1" applyFill="1" applyBorder="1" applyAlignment="1">
      <alignment vertical="center" wrapText="1"/>
    </xf>
    <xf numFmtId="0" fontId="13" fillId="0" borderId="27" xfId="0" applyFont="1" applyBorder="1" applyAlignment="1">
      <alignment horizontal="center" vertical="center" wrapText="1"/>
    </xf>
    <xf numFmtId="0" fontId="13" fillId="0" borderId="28" xfId="0" applyFont="1" applyFill="1" applyBorder="1" applyAlignment="1">
      <alignment horizontal="left" vertical="center" wrapText="1"/>
    </xf>
    <xf numFmtId="0" fontId="11" fillId="0" borderId="22" xfId="0" applyFont="1" applyFill="1" applyBorder="1" applyAlignment="1">
      <alignment horizontal="center" vertical="center" wrapText="1"/>
    </xf>
    <xf numFmtId="9" fontId="11" fillId="0" borderId="22" xfId="0" applyNumberFormat="1" applyFont="1" applyFill="1" applyBorder="1" applyAlignment="1">
      <alignment horizontal="center" vertical="center" wrapText="1"/>
    </xf>
    <xf numFmtId="0" fontId="8" fillId="0" borderId="0" xfId="0" applyFont="1" applyAlignment="1" applyProtection="1">
      <alignment horizontal="left" vertical="center"/>
      <protection/>
    </xf>
    <xf numFmtId="0" fontId="67" fillId="0" borderId="14" xfId="0" applyFont="1" applyBorder="1" applyAlignment="1" applyProtection="1">
      <alignment/>
      <protection/>
    </xf>
    <xf numFmtId="14" fontId="66" fillId="0" borderId="0" xfId="0" applyNumberFormat="1" applyFont="1" applyAlignment="1" applyProtection="1">
      <alignment/>
      <protection/>
    </xf>
    <xf numFmtId="14" fontId="8" fillId="0" borderId="0" xfId="0" applyNumberFormat="1" applyFont="1" applyAlignment="1" applyProtection="1">
      <alignment/>
      <protection/>
    </xf>
    <xf numFmtId="0" fontId="66" fillId="0" borderId="0" xfId="0" applyFont="1" applyAlignment="1" applyProtection="1">
      <alignment/>
      <protection locked="0"/>
    </xf>
    <xf numFmtId="0" fontId="14" fillId="33" borderId="29" xfId="0" applyFont="1" applyFill="1" applyBorder="1" applyAlignment="1">
      <alignment horizontal="center" vertical="center" wrapText="1"/>
    </xf>
    <xf numFmtId="0" fontId="14" fillId="33" borderId="30" xfId="0" applyFont="1" applyFill="1" applyBorder="1" applyAlignment="1">
      <alignment horizontal="center" vertical="center" wrapText="1"/>
    </xf>
    <xf numFmtId="0" fontId="14" fillId="33" borderId="30" xfId="58" applyFont="1" applyFill="1" applyBorder="1" applyAlignment="1" applyProtection="1">
      <alignment horizontal="center" vertical="center" wrapText="1"/>
      <protection/>
    </xf>
    <xf numFmtId="0" fontId="14" fillId="33" borderId="31" xfId="58" applyFont="1" applyFill="1" applyBorder="1" applyAlignment="1" applyProtection="1">
      <alignment horizontal="center" vertical="center" wrapText="1"/>
      <protection/>
    </xf>
    <xf numFmtId="0" fontId="15" fillId="33" borderId="0" xfId="0" applyFont="1" applyFill="1" applyBorder="1" applyAlignment="1">
      <alignment horizontal="center" vertical="center" wrapText="1"/>
    </xf>
    <xf numFmtId="0" fontId="15" fillId="33" borderId="15" xfId="58" applyFont="1" applyFill="1" applyBorder="1" applyAlignment="1" applyProtection="1">
      <alignment horizontal="center" vertical="center" wrapText="1"/>
      <protection/>
    </xf>
    <xf numFmtId="0" fontId="13" fillId="33" borderId="32" xfId="0" applyFont="1" applyFill="1" applyBorder="1" applyAlignment="1">
      <alignment horizontal="center" vertical="center" wrapText="1"/>
    </xf>
    <xf numFmtId="3" fontId="15" fillId="33" borderId="15" xfId="58" applyNumberFormat="1" applyFont="1" applyFill="1" applyBorder="1" applyAlignment="1" applyProtection="1">
      <alignment horizontal="center" vertical="center" wrapText="1"/>
      <protection/>
    </xf>
    <xf numFmtId="0" fontId="72" fillId="33" borderId="33" xfId="0" applyFont="1" applyFill="1" applyBorder="1" applyAlignment="1" applyProtection="1">
      <alignment horizontal="center" wrapText="1"/>
      <protection/>
    </xf>
    <xf numFmtId="0" fontId="72" fillId="33" borderId="33" xfId="0" applyFont="1" applyFill="1" applyBorder="1" applyAlignment="1" applyProtection="1">
      <alignment horizontal="center" vertical="center"/>
      <protection/>
    </xf>
    <xf numFmtId="0" fontId="72" fillId="33" borderId="34" xfId="0" applyFont="1" applyFill="1" applyBorder="1" applyAlignment="1" applyProtection="1">
      <alignment horizontal="center" vertical="center"/>
      <protection/>
    </xf>
    <xf numFmtId="0" fontId="72" fillId="33" borderId="35" xfId="0" applyFont="1" applyFill="1" applyBorder="1" applyAlignment="1" applyProtection="1">
      <alignment horizontal="center" vertical="center" wrapText="1"/>
      <protection/>
    </xf>
    <xf numFmtId="0" fontId="72" fillId="33" borderId="35" xfId="0" applyFont="1" applyFill="1" applyBorder="1" applyAlignment="1" applyProtection="1">
      <alignment/>
      <protection/>
    </xf>
    <xf numFmtId="0" fontId="6" fillId="33" borderId="36" xfId="0" applyFont="1" applyFill="1" applyBorder="1" applyAlignment="1" applyProtection="1">
      <alignment/>
      <protection/>
    </xf>
    <xf numFmtId="0" fontId="64" fillId="33" borderId="34" xfId="0" applyFont="1" applyFill="1" applyBorder="1" applyAlignment="1" applyProtection="1">
      <alignment horizontal="center" vertical="center"/>
      <protection/>
    </xf>
    <xf numFmtId="0" fontId="72" fillId="33" borderId="35" xfId="0" applyFont="1" applyFill="1" applyBorder="1" applyAlignment="1" applyProtection="1">
      <alignment horizontal="center" vertical="center"/>
      <protection/>
    </xf>
    <xf numFmtId="0" fontId="64" fillId="33" borderId="35" xfId="0" applyFont="1" applyFill="1" applyBorder="1" applyAlignment="1" applyProtection="1">
      <alignment horizontal="center" vertical="center"/>
      <protection/>
    </xf>
    <xf numFmtId="0" fontId="64" fillId="33" borderId="36" xfId="0" applyFont="1" applyFill="1" applyBorder="1" applyAlignment="1" applyProtection="1">
      <alignment horizontal="center" vertical="center"/>
      <protection/>
    </xf>
    <xf numFmtId="0" fontId="11" fillId="0" borderId="0" xfId="0" applyFont="1" applyAlignment="1">
      <alignment/>
    </xf>
    <xf numFmtId="0" fontId="11" fillId="0" borderId="0" xfId="0" applyFont="1" applyAlignment="1">
      <alignment wrapText="1"/>
    </xf>
    <xf numFmtId="0" fontId="0" fillId="13" borderId="20" xfId="0" applyFill="1" applyBorder="1" applyAlignment="1" applyProtection="1">
      <alignment horizontal="center"/>
      <protection locked="0"/>
    </xf>
    <xf numFmtId="14" fontId="0" fillId="13" borderId="20" xfId="0" applyNumberFormat="1" applyFill="1" applyBorder="1" applyAlignment="1" applyProtection="1">
      <alignment horizontal="center"/>
      <protection locked="0"/>
    </xf>
    <xf numFmtId="0" fontId="0" fillId="0" borderId="14" xfId="0" applyBorder="1" applyAlignment="1" applyProtection="1">
      <alignment/>
      <protection/>
    </xf>
    <xf numFmtId="165" fontId="66" fillId="0" borderId="0" xfId="0" applyNumberFormat="1" applyFont="1" applyBorder="1" applyAlignment="1" applyProtection="1">
      <alignment horizontal="center" vertical="center"/>
      <protection/>
    </xf>
    <xf numFmtId="0" fontId="73" fillId="0" borderId="0" xfId="0" applyFont="1" applyAlignment="1" applyProtection="1">
      <alignment horizontal="center"/>
      <protection/>
    </xf>
    <xf numFmtId="14" fontId="0" fillId="0" borderId="0" xfId="0" applyNumberFormat="1" applyAlignment="1" applyProtection="1">
      <alignment/>
      <protection/>
    </xf>
    <xf numFmtId="0" fontId="11" fillId="0" borderId="25" xfId="0" applyFont="1" applyFill="1" applyBorder="1" applyAlignment="1">
      <alignment horizontal="left" vertical="center" wrapText="1"/>
    </xf>
    <xf numFmtId="14" fontId="2" fillId="0" borderId="14" xfId="0" applyNumberFormat="1" applyFont="1" applyBorder="1" applyAlignment="1" applyProtection="1">
      <alignment/>
      <protection/>
    </xf>
    <xf numFmtId="1" fontId="66" fillId="0" borderId="10" xfId="0" applyNumberFormat="1" applyFont="1" applyBorder="1" applyAlignment="1" applyProtection="1">
      <alignment horizontal="center"/>
      <protection locked="0"/>
    </xf>
    <xf numFmtId="3" fontId="66" fillId="0" borderId="0" xfId="0" applyNumberFormat="1" applyFont="1" applyBorder="1" applyAlignment="1" applyProtection="1">
      <alignment horizontal="center" vertical="center"/>
      <protection/>
    </xf>
    <xf numFmtId="3" fontId="66" fillId="0" borderId="10" xfId="0" applyNumberFormat="1" applyFont="1" applyBorder="1" applyAlignment="1" applyProtection="1">
      <alignment horizontal="center" vertical="center"/>
      <protection/>
    </xf>
    <xf numFmtId="0" fontId="0" fillId="0" borderId="0" xfId="0" applyAlignment="1" applyProtection="1">
      <alignment horizontal="left" vertical="top" wrapText="1"/>
      <protection/>
    </xf>
    <xf numFmtId="0" fontId="0" fillId="0" borderId="0" xfId="0" applyAlignment="1" applyProtection="1">
      <alignment horizontal="left" vertical="top"/>
      <protection/>
    </xf>
    <xf numFmtId="0" fontId="73" fillId="0" borderId="0" xfId="0" applyFont="1" applyAlignment="1" applyProtection="1">
      <alignment horizontal="center"/>
      <protection/>
    </xf>
    <xf numFmtId="0" fontId="0" fillId="0" borderId="0" xfId="0" applyAlignment="1" applyProtection="1">
      <alignment horizontal="left" wrapText="1"/>
      <protection/>
    </xf>
    <xf numFmtId="0" fontId="0" fillId="0" borderId="0" xfId="0" applyAlignment="1" applyProtection="1">
      <alignment horizontal="left"/>
      <protection/>
    </xf>
    <xf numFmtId="0" fontId="0" fillId="0" borderId="0" xfId="0" applyFill="1" applyBorder="1" applyAlignment="1" applyProtection="1">
      <alignment horizontal="left" wrapText="1"/>
      <protection/>
    </xf>
    <xf numFmtId="0" fontId="0" fillId="0" borderId="0" xfId="0" applyFill="1" applyBorder="1" applyAlignment="1" applyProtection="1">
      <alignment horizontal="left"/>
      <protection/>
    </xf>
    <xf numFmtId="0" fontId="64" fillId="0" borderId="37" xfId="0" applyFont="1" applyBorder="1" applyAlignment="1" applyProtection="1">
      <alignment horizontal="center" vertical="center"/>
      <protection/>
    </xf>
    <xf numFmtId="0" fontId="64" fillId="0" borderId="38" xfId="0" applyFont="1" applyBorder="1" applyAlignment="1" applyProtection="1">
      <alignment horizontal="center" vertical="center"/>
      <protection/>
    </xf>
    <xf numFmtId="0" fontId="64" fillId="0" borderId="39" xfId="0" applyFont="1" applyBorder="1" applyAlignment="1" applyProtection="1">
      <alignment horizontal="center" vertical="center"/>
      <protection/>
    </xf>
    <xf numFmtId="0" fontId="74" fillId="0" borderId="37" xfId="0" applyFont="1" applyBorder="1" applyAlignment="1" applyProtection="1">
      <alignment horizontal="center" vertical="center"/>
      <protection/>
    </xf>
    <xf numFmtId="0" fontId="74" fillId="0" borderId="38" xfId="0" applyFont="1" applyBorder="1" applyAlignment="1" applyProtection="1">
      <alignment horizontal="center" vertical="center"/>
      <protection/>
    </xf>
    <xf numFmtId="0" fontId="74" fillId="0" borderId="39" xfId="0" applyFont="1" applyBorder="1" applyAlignment="1" applyProtection="1">
      <alignment horizontal="center" vertical="center"/>
      <protection/>
    </xf>
    <xf numFmtId="0" fontId="2" fillId="0" borderId="37" xfId="0" applyFont="1" applyBorder="1" applyAlignment="1" applyProtection="1">
      <alignment horizontal="left" vertical="center" wrapText="1" indent="1"/>
      <protection/>
    </xf>
    <xf numFmtId="0" fontId="66" fillId="0" borderId="38" xfId="0" applyFont="1" applyBorder="1" applyAlignment="1" applyProtection="1">
      <alignment horizontal="left" vertical="center" wrapText="1" indent="1"/>
      <protection/>
    </xf>
    <xf numFmtId="0" fontId="66" fillId="0" borderId="39" xfId="0" applyFont="1" applyBorder="1" applyAlignment="1" applyProtection="1">
      <alignment horizontal="left" vertical="center" wrapText="1" indent="1"/>
      <protection/>
    </xf>
    <xf numFmtId="0" fontId="75" fillId="0" borderId="0" xfId="0" applyFont="1" applyAlignment="1" applyProtection="1">
      <alignment horizontal="center"/>
      <protection/>
    </xf>
    <xf numFmtId="169" fontId="74" fillId="0" borderId="0" xfId="0" applyNumberFormat="1" applyFont="1" applyAlignment="1" applyProtection="1">
      <alignment horizontal="center"/>
      <protection/>
    </xf>
    <xf numFmtId="0" fontId="2" fillId="0" borderId="38" xfId="0" applyFont="1" applyBorder="1" applyAlignment="1" applyProtection="1">
      <alignment horizontal="left" vertical="center" wrapText="1" indent="1"/>
      <protection/>
    </xf>
    <xf numFmtId="0" fontId="2" fillId="0" borderId="39" xfId="0" applyFont="1" applyBorder="1" applyAlignment="1" applyProtection="1">
      <alignment horizontal="left" vertical="center" wrapText="1" indent="1"/>
      <protection/>
    </xf>
    <xf numFmtId="0" fontId="66" fillId="0" borderId="37" xfId="0" applyFont="1" applyBorder="1" applyAlignment="1" applyProtection="1">
      <alignment horizontal="left" vertical="center" wrapText="1" indent="1"/>
      <protection/>
    </xf>
    <xf numFmtId="0" fontId="15" fillId="33" borderId="0" xfId="58" applyFont="1" applyFill="1" applyBorder="1" applyAlignment="1" applyProtection="1">
      <alignment horizontal="center" vertical="center" wrapText="1"/>
      <protection/>
    </xf>
    <xf numFmtId="0" fontId="14" fillId="33" borderId="0" xfId="0" applyFont="1" applyFill="1" applyBorder="1" applyAlignment="1">
      <alignment horizontal="center" vertical="center" wrapText="1"/>
    </xf>
    <xf numFmtId="0" fontId="16" fillId="33" borderId="0" xfId="0" applyFont="1" applyFill="1" applyBorder="1" applyAlignment="1">
      <alignment horizontal="center" vertical="center" wrapText="1"/>
    </xf>
    <xf numFmtId="0" fontId="76" fillId="0" borderId="0" xfId="58" applyFont="1" applyAlignment="1" applyProtection="1">
      <alignment horizontal="center" wrapText="1"/>
      <protection/>
    </xf>
    <xf numFmtId="0" fontId="77" fillId="0" borderId="0" xfId="58" applyFont="1" applyAlignment="1" applyProtection="1">
      <alignment horizontal="center" wrapText="1"/>
      <protection/>
    </xf>
    <xf numFmtId="0" fontId="14" fillId="33" borderId="40" xfId="0" applyFont="1" applyFill="1" applyBorder="1" applyAlignment="1">
      <alignment horizontal="center" vertical="center" wrapText="1"/>
    </xf>
    <xf numFmtId="0" fontId="14" fillId="33" borderId="41" xfId="0" applyFont="1" applyFill="1" applyBorder="1" applyAlignment="1">
      <alignment horizontal="center" vertical="center" wrapText="1"/>
    </xf>
    <xf numFmtId="0" fontId="15" fillId="33" borderId="0" xfId="0" applyFont="1" applyFill="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Percent 2" xfId="62"/>
    <cellStyle name="Title" xfId="63"/>
    <cellStyle name="Total" xfId="64"/>
    <cellStyle name="Warning Text" xfId="65"/>
  </cellStyles>
  <dxfs count="2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G23"/>
  <sheetViews>
    <sheetView showGridLines="0" tabSelected="1" zoomScalePageLayoutView="0" workbookViewId="0" topLeftCell="A1">
      <selection activeCell="C5" sqref="C5"/>
    </sheetView>
  </sheetViews>
  <sheetFormatPr defaultColWidth="9.140625" defaultRowHeight="15"/>
  <cols>
    <col min="1" max="1" width="1.421875" style="4" customWidth="1"/>
    <col min="2" max="2" width="22.28125" style="4" customWidth="1"/>
    <col min="3" max="3" width="28.00390625" style="4" customWidth="1"/>
    <col min="4" max="4" width="39.28125" style="4" customWidth="1"/>
    <col min="5" max="5" width="0" style="4" hidden="1" customWidth="1"/>
    <col min="6" max="6" width="16.421875" style="4" hidden="1" customWidth="1"/>
    <col min="7" max="16384" width="9.00390625" style="4" customWidth="1"/>
  </cols>
  <sheetData>
    <row r="1" spans="2:6" ht="18.75">
      <c r="B1" s="124" t="s">
        <v>169</v>
      </c>
      <c r="C1" s="124"/>
      <c r="D1" s="124"/>
      <c r="F1" s="116">
        <v>42766</v>
      </c>
    </row>
    <row r="2" spans="2:6" ht="18.75">
      <c r="B2" s="115"/>
      <c r="C2" s="115"/>
      <c r="D2" s="115"/>
      <c r="F2" s="116">
        <v>42794</v>
      </c>
    </row>
    <row r="3" spans="2:6" ht="18.75">
      <c r="B3" s="48" t="s">
        <v>166</v>
      </c>
      <c r="C3" s="115"/>
      <c r="D3" s="115"/>
      <c r="F3" s="116">
        <v>42825</v>
      </c>
    </row>
    <row r="4" ht="9" customHeight="1">
      <c r="F4" s="116">
        <v>42855</v>
      </c>
    </row>
    <row r="5" spans="2:6" ht="14.25">
      <c r="B5" s="4" t="s">
        <v>66</v>
      </c>
      <c r="C5" s="111"/>
      <c r="D5" s="47"/>
      <c r="F5" s="116">
        <v>42886</v>
      </c>
    </row>
    <row r="6" spans="3:6" ht="9" customHeight="1">
      <c r="C6" s="47"/>
      <c r="D6" s="47"/>
      <c r="F6" s="116">
        <v>42916</v>
      </c>
    </row>
    <row r="7" spans="2:6" ht="14.25">
      <c r="B7" s="4" t="s">
        <v>25</v>
      </c>
      <c r="C7" s="111"/>
      <c r="D7" s="47"/>
      <c r="F7" s="116">
        <v>42947</v>
      </c>
    </row>
    <row r="8" spans="4:6" ht="9" customHeight="1">
      <c r="D8" s="47"/>
      <c r="F8" s="116">
        <v>42978</v>
      </c>
    </row>
    <row r="9" spans="2:6" ht="14.25">
      <c r="B9" s="4" t="s">
        <v>140</v>
      </c>
      <c r="C9" s="112">
        <v>43100</v>
      </c>
      <c r="D9" s="47"/>
      <c r="F9" s="116">
        <v>43008</v>
      </c>
    </row>
    <row r="10" spans="3:6" ht="9" customHeight="1">
      <c r="C10" s="47"/>
      <c r="D10" s="47"/>
      <c r="F10" s="116">
        <v>43039</v>
      </c>
    </row>
    <row r="11" spans="2:6" ht="14.25">
      <c r="B11" s="4" t="s">
        <v>26</v>
      </c>
      <c r="C11" s="112"/>
      <c r="D11" s="47"/>
      <c r="F11" s="116">
        <v>43069</v>
      </c>
    </row>
    <row r="12" ht="27.75" customHeight="1">
      <c r="F12" s="116">
        <v>43100</v>
      </c>
    </row>
    <row r="13" ht="15.75">
      <c r="B13" s="48" t="s">
        <v>53</v>
      </c>
    </row>
    <row r="14" ht="9" customHeight="1"/>
    <row r="15" spans="2:7" ht="14.25" customHeight="1">
      <c r="B15" s="125" t="s">
        <v>170</v>
      </c>
      <c r="C15" s="126"/>
      <c r="D15" s="126"/>
      <c r="G15" s="73"/>
    </row>
    <row r="16" spans="2:4" ht="22.5" customHeight="1">
      <c r="B16" s="126" t="s">
        <v>54</v>
      </c>
      <c r="C16" s="126"/>
      <c r="D16" s="126"/>
    </row>
    <row r="17" spans="2:4" ht="33" customHeight="1">
      <c r="B17" s="127" t="s">
        <v>171</v>
      </c>
      <c r="C17" s="128"/>
      <c r="D17" s="128"/>
    </row>
    <row r="18" spans="2:4" ht="20.25" customHeight="1">
      <c r="B18" s="127" t="s">
        <v>172</v>
      </c>
      <c r="C18" s="127"/>
      <c r="D18" s="127"/>
    </row>
    <row r="19" spans="2:4" ht="22.5" customHeight="1">
      <c r="B19" s="126" t="s">
        <v>138</v>
      </c>
      <c r="C19" s="126"/>
      <c r="D19" s="126"/>
    </row>
    <row r="21" ht="15.75">
      <c r="B21" s="74" t="s">
        <v>141</v>
      </c>
    </row>
    <row r="22" ht="9" customHeight="1"/>
    <row r="23" spans="2:4" ht="189.75" customHeight="1">
      <c r="B23" s="122" t="s">
        <v>142</v>
      </c>
      <c r="C23" s="123"/>
      <c r="D23" s="123"/>
    </row>
  </sheetData>
  <sheetProtection password="C664" sheet="1" selectLockedCells="1"/>
  <mergeCells count="7">
    <mergeCell ref="B23:D23"/>
    <mergeCell ref="B1:D1"/>
    <mergeCell ref="B15:D15"/>
    <mergeCell ref="B16:D16"/>
    <mergeCell ref="B17:D17"/>
    <mergeCell ref="B18:D18"/>
    <mergeCell ref="B19:D19"/>
  </mergeCells>
  <dataValidations count="3">
    <dataValidation type="list" allowBlank="1" showErrorMessage="1" sqref="C9">
      <formula1>$F$1:$F$12</formula1>
    </dataValidation>
    <dataValidation type="whole" allowBlank="1" showInputMessage="1" showErrorMessage="1" sqref="C5">
      <formula1>1</formula1>
      <formula2>9999</formula2>
    </dataValidation>
    <dataValidation type="textLength" allowBlank="1" showInputMessage="1" showErrorMessage="1" sqref="C7">
      <formula1>0</formula1>
      <formula2>40</formula2>
    </dataValidation>
  </dataValidations>
  <printOptions/>
  <pageMargins left="0.7" right="0.5"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
  <dimension ref="A1:N105"/>
  <sheetViews>
    <sheetView showGridLines="0" zoomScalePageLayoutView="0" workbookViewId="0" topLeftCell="A1">
      <selection activeCell="D7" sqref="D7"/>
    </sheetView>
  </sheetViews>
  <sheetFormatPr defaultColWidth="9.140625" defaultRowHeight="15"/>
  <cols>
    <col min="1" max="1" width="4.421875" style="4" customWidth="1"/>
    <col min="2" max="2" width="21.28125" style="4" customWidth="1"/>
    <col min="3" max="3" width="53.28125" style="4" customWidth="1"/>
    <col min="4" max="4" width="9.140625" style="4" customWidth="1"/>
    <col min="5" max="5" width="1.57421875" style="4" customWidth="1"/>
    <col min="6" max="6" width="9.140625" style="4" customWidth="1"/>
    <col min="7" max="7" width="1.57421875" style="3" customWidth="1"/>
    <col min="8" max="10" width="8.57421875" style="4" customWidth="1"/>
    <col min="11" max="11" width="12.28125" style="5" hidden="1" customWidth="1"/>
    <col min="12" max="14" width="12.28125" style="6" hidden="1" customWidth="1"/>
    <col min="15" max="16384" width="9.00390625" style="4" customWidth="1"/>
  </cols>
  <sheetData>
    <row r="1" spans="1:10" ht="15.75">
      <c r="A1" s="138" t="str">
        <f>"2017 Journey to Excellence - Crew "&amp;'Setup &amp; Instructions'!C5&amp;" - "&amp;'Setup &amp; Instructions'!C7&amp;" District"</f>
        <v>2017 Journey to Excellence - Crew  -  District</v>
      </c>
      <c r="B1" s="138"/>
      <c r="C1" s="138"/>
      <c r="D1" s="138"/>
      <c r="E1" s="138"/>
      <c r="F1" s="138"/>
      <c r="G1" s="138"/>
      <c r="H1" s="138"/>
      <c r="I1" s="138"/>
      <c r="J1" s="138"/>
    </row>
    <row r="2" spans="1:11" s="6" customFormat="1" ht="13.5" customHeight="1">
      <c r="A2" s="139">
        <f>IF('Setup &amp; Instructions'!C11="","",'Setup &amp; Instructions'!C11)</f>
      </c>
      <c r="B2" s="139"/>
      <c r="C2" s="139"/>
      <c r="D2" s="139"/>
      <c r="E2" s="139"/>
      <c r="F2" s="139"/>
      <c r="G2" s="139"/>
      <c r="H2" s="139"/>
      <c r="I2" s="139"/>
      <c r="J2" s="139"/>
      <c r="K2" s="5"/>
    </row>
    <row r="3" ht="18" customHeight="1" thickBot="1">
      <c r="A3" s="7"/>
    </row>
    <row r="4" spans="1:10" ht="27.75" customHeight="1" thickBot="1">
      <c r="A4" s="99" t="s">
        <v>4</v>
      </c>
      <c r="B4" s="100" t="s">
        <v>0</v>
      </c>
      <c r="C4" s="101" t="s">
        <v>5</v>
      </c>
      <c r="D4" s="102" t="s">
        <v>7</v>
      </c>
      <c r="E4" s="103"/>
      <c r="F4" s="102" t="s">
        <v>6</v>
      </c>
      <c r="G4" s="104"/>
      <c r="H4" s="99" t="s">
        <v>1</v>
      </c>
      <c r="I4" s="99" t="s">
        <v>2</v>
      </c>
      <c r="J4" s="99" t="s">
        <v>3</v>
      </c>
    </row>
    <row r="5" spans="1:10" ht="15" customHeight="1" thickBot="1">
      <c r="A5" s="105"/>
      <c r="B5" s="106" t="s">
        <v>20</v>
      </c>
      <c r="C5" s="107"/>
      <c r="D5" s="107"/>
      <c r="E5" s="107"/>
      <c r="F5" s="107"/>
      <c r="G5" s="107"/>
      <c r="H5" s="107"/>
      <c r="I5" s="107"/>
      <c r="J5" s="108"/>
    </row>
    <row r="6" spans="1:10" ht="6.75" customHeight="1">
      <c r="A6" s="132">
        <v>1</v>
      </c>
      <c r="B6" s="135" t="s">
        <v>95</v>
      </c>
      <c r="C6" s="8"/>
      <c r="D6" s="9"/>
      <c r="E6" s="9"/>
      <c r="F6" s="9"/>
      <c r="G6" s="10"/>
      <c r="H6" s="129">
        <f>IF(K10=1,K7,IF(K10=101,K7,""))</f>
      </c>
      <c r="I6" s="129">
        <f>IF(K10=11,L7,"")</f>
      </c>
      <c r="J6" s="129">
        <f>IF(K10=111,M7,"")</f>
      </c>
    </row>
    <row r="7" spans="1:13" ht="15" customHeight="1">
      <c r="A7" s="133"/>
      <c r="B7" s="136"/>
      <c r="C7" s="11" t="s">
        <v>94</v>
      </c>
      <c r="D7" s="1"/>
      <c r="E7" s="12"/>
      <c r="F7" s="12"/>
      <c r="G7" s="13"/>
      <c r="H7" s="130"/>
      <c r="I7" s="130"/>
      <c r="J7" s="130"/>
      <c r="K7" s="5">
        <v>50</v>
      </c>
      <c r="L7" s="6">
        <v>100</v>
      </c>
      <c r="M7" s="6">
        <v>200</v>
      </c>
    </row>
    <row r="8" spans="1:13" ht="15" customHeight="1">
      <c r="A8" s="133"/>
      <c r="B8" s="136"/>
      <c r="C8" s="11" t="s">
        <v>58</v>
      </c>
      <c r="D8" s="1"/>
      <c r="E8" s="12"/>
      <c r="F8" s="12"/>
      <c r="G8" s="13"/>
      <c r="H8" s="130"/>
      <c r="I8" s="130"/>
      <c r="J8" s="130"/>
      <c r="L8" s="6">
        <v>6</v>
      </c>
      <c r="M8" s="88"/>
    </row>
    <row r="9" spans="1:10" ht="15" customHeight="1">
      <c r="A9" s="133"/>
      <c r="B9" s="136"/>
      <c r="C9" s="11" t="s">
        <v>9</v>
      </c>
      <c r="D9" s="1"/>
      <c r="E9" s="12"/>
      <c r="F9" s="12"/>
      <c r="G9" s="13"/>
      <c r="H9" s="130"/>
      <c r="I9" s="130"/>
      <c r="J9" s="130"/>
    </row>
    <row r="10" spans="1:11" ht="15" customHeight="1">
      <c r="A10" s="133"/>
      <c r="B10" s="136"/>
      <c r="C10" s="11" t="s">
        <v>10</v>
      </c>
      <c r="D10" s="1"/>
      <c r="E10" s="12"/>
      <c r="F10" s="12"/>
      <c r="G10" s="13"/>
      <c r="H10" s="130"/>
      <c r="I10" s="130"/>
      <c r="J10" s="130"/>
      <c r="K10" s="5">
        <f>IF(D7="",0,1)+IF(F15=L8,10,0)+IF(D8="",0,100)</f>
        <v>0</v>
      </c>
    </row>
    <row r="11" spans="1:10" ht="15" customHeight="1">
      <c r="A11" s="133"/>
      <c r="B11" s="136"/>
      <c r="C11" s="11" t="s">
        <v>11</v>
      </c>
      <c r="D11" s="1"/>
      <c r="E11" s="12"/>
      <c r="F11" s="12"/>
      <c r="G11" s="13"/>
      <c r="H11" s="130"/>
      <c r="I11" s="130"/>
      <c r="J11" s="130"/>
    </row>
    <row r="12" spans="1:10" ht="15" customHeight="1">
      <c r="A12" s="133"/>
      <c r="B12" s="136"/>
      <c r="C12" s="11" t="s">
        <v>12</v>
      </c>
      <c r="D12" s="1"/>
      <c r="E12" s="12"/>
      <c r="F12" s="12"/>
      <c r="G12" s="13"/>
      <c r="H12" s="130"/>
      <c r="I12" s="130"/>
      <c r="J12" s="130"/>
    </row>
    <row r="13" spans="1:10" ht="15" customHeight="1">
      <c r="A13" s="133"/>
      <c r="B13" s="136"/>
      <c r="C13" s="11" t="s">
        <v>13</v>
      </c>
      <c r="D13" s="1"/>
      <c r="E13" s="12"/>
      <c r="F13" s="12"/>
      <c r="G13" s="13"/>
      <c r="H13" s="130"/>
      <c r="I13" s="130"/>
      <c r="J13" s="130"/>
    </row>
    <row r="14" spans="1:10" ht="15" customHeight="1">
      <c r="A14" s="133"/>
      <c r="B14" s="136"/>
      <c r="C14" s="11" t="s">
        <v>14</v>
      </c>
      <c r="D14" s="1"/>
      <c r="E14" s="12"/>
      <c r="F14" s="12"/>
      <c r="G14" s="13"/>
      <c r="H14" s="130"/>
      <c r="I14" s="130"/>
      <c r="J14" s="130"/>
    </row>
    <row r="15" spans="1:10" ht="15" customHeight="1">
      <c r="A15" s="133"/>
      <c r="B15" s="136"/>
      <c r="C15" s="11" t="s">
        <v>8</v>
      </c>
      <c r="D15" s="14"/>
      <c r="E15" s="12"/>
      <c r="F15" s="15">
        <f>IF(D9="",0,1)+IF(D10="",0,1)+IF(D11="",0,1)+IF(D12="",0,1)+IF(D13="",0,1)+IF(D14="",0,1)</f>
        <v>0</v>
      </c>
      <c r="G15" s="13"/>
      <c r="H15" s="130"/>
      <c r="I15" s="130"/>
      <c r="J15" s="130"/>
    </row>
    <row r="16" spans="1:10" ht="6.75" customHeight="1" thickBot="1">
      <c r="A16" s="134"/>
      <c r="B16" s="137"/>
      <c r="C16" s="16"/>
      <c r="D16" s="17"/>
      <c r="E16" s="17"/>
      <c r="F16" s="17"/>
      <c r="G16" s="18"/>
      <c r="H16" s="131"/>
      <c r="I16" s="131"/>
      <c r="J16" s="131"/>
    </row>
    <row r="17" spans="1:10" ht="15" customHeight="1" thickBot="1">
      <c r="A17" s="105"/>
      <c r="B17" s="106" t="s">
        <v>21</v>
      </c>
      <c r="C17" s="107"/>
      <c r="D17" s="107"/>
      <c r="E17" s="107"/>
      <c r="F17" s="107"/>
      <c r="G17" s="107"/>
      <c r="H17" s="107"/>
      <c r="I17" s="107"/>
      <c r="J17" s="108"/>
    </row>
    <row r="18" spans="1:10" ht="6.75" customHeight="1">
      <c r="A18" s="132">
        <v>2</v>
      </c>
      <c r="B18" s="135" t="s">
        <v>96</v>
      </c>
      <c r="C18" s="8"/>
      <c r="D18" s="9"/>
      <c r="E18" s="9"/>
      <c r="F18" s="9"/>
      <c r="G18" s="10"/>
      <c r="H18" s="129">
        <f>IF(K22=1,K19,"")</f>
      </c>
      <c r="I18" s="129">
        <f>IF(K22=11,L19,"")</f>
      </c>
      <c r="J18" s="129">
        <f>IF(K22=111,M19,"")</f>
      </c>
    </row>
    <row r="19" spans="1:13" ht="15" customHeight="1">
      <c r="A19" s="133"/>
      <c r="B19" s="140"/>
      <c r="C19" s="32" t="s">
        <v>97</v>
      </c>
      <c r="D19" s="1"/>
      <c r="E19" s="19"/>
      <c r="F19" s="19"/>
      <c r="G19" s="20"/>
      <c r="H19" s="130"/>
      <c r="I19" s="130"/>
      <c r="J19" s="130"/>
      <c r="K19" s="5">
        <v>100</v>
      </c>
      <c r="L19" s="6">
        <v>200</v>
      </c>
      <c r="M19" s="6">
        <v>300</v>
      </c>
    </row>
    <row r="20" spans="1:13" ht="15" customHeight="1">
      <c r="A20" s="133"/>
      <c r="B20" s="136"/>
      <c r="C20" s="32" t="s">
        <v>173</v>
      </c>
      <c r="D20" s="2"/>
      <c r="E20" s="12"/>
      <c r="F20" s="12"/>
      <c r="G20" s="13"/>
      <c r="H20" s="130"/>
      <c r="I20" s="130"/>
      <c r="J20" s="130"/>
      <c r="K20" s="89"/>
      <c r="L20" s="6">
        <v>0.05</v>
      </c>
      <c r="M20" s="6">
        <v>0.1</v>
      </c>
    </row>
    <row r="21" spans="1:13" ht="15" customHeight="1">
      <c r="A21" s="133"/>
      <c r="B21" s="136"/>
      <c r="C21" s="6" t="s">
        <v>152</v>
      </c>
      <c r="D21" s="2"/>
      <c r="E21" s="12"/>
      <c r="F21" s="12"/>
      <c r="G21" s="13"/>
      <c r="H21" s="130"/>
      <c r="I21" s="130"/>
      <c r="J21" s="130"/>
      <c r="K21" s="5">
        <v>1</v>
      </c>
      <c r="L21" s="6">
        <v>10</v>
      </c>
      <c r="M21" s="6">
        <v>15</v>
      </c>
    </row>
    <row r="22" spans="1:11" ht="15" customHeight="1">
      <c r="A22" s="133"/>
      <c r="B22" s="136"/>
      <c r="C22" s="6" t="s">
        <v>153</v>
      </c>
      <c r="D22" s="2"/>
      <c r="E22" s="12"/>
      <c r="F22" s="12"/>
      <c r="G22" s="13"/>
      <c r="H22" s="130"/>
      <c r="I22" s="130"/>
      <c r="J22" s="130"/>
      <c r="K22" s="5">
        <f>IF(AND(D19&lt;&gt;"",D22+D23&gt;=K21),1,0)+IF(OR(F26&gt;=L20,F25&gt;=L21),10,0)+IF(OR(F26&gt;=M20,AND(F26&gt;0,F25&gt;=M21)),100,0)</f>
        <v>0</v>
      </c>
    </row>
    <row r="23" spans="1:10" ht="15" customHeight="1">
      <c r="A23" s="133"/>
      <c r="B23" s="136"/>
      <c r="C23" s="72" t="s">
        <v>167</v>
      </c>
      <c r="D23" s="2"/>
      <c r="E23" s="12"/>
      <c r="F23" s="12"/>
      <c r="G23" s="13"/>
      <c r="H23" s="130"/>
      <c r="I23" s="130"/>
      <c r="J23" s="130"/>
    </row>
    <row r="24" spans="1:10" ht="15" customHeight="1">
      <c r="A24" s="133"/>
      <c r="B24" s="136"/>
      <c r="C24" s="72" t="s">
        <v>154</v>
      </c>
      <c r="D24" s="2"/>
      <c r="E24" s="12"/>
      <c r="F24" s="12"/>
      <c r="G24" s="13"/>
      <c r="H24" s="130"/>
      <c r="I24" s="130"/>
      <c r="J24" s="130"/>
    </row>
    <row r="25" spans="1:10" ht="15" customHeight="1">
      <c r="A25" s="133"/>
      <c r="B25" s="136"/>
      <c r="C25" s="6" t="s">
        <v>155</v>
      </c>
      <c r="D25" s="14"/>
      <c r="E25" s="12"/>
      <c r="F25" s="15">
        <f>IF(D20-D21-D22+D23+D24&lt;0,0,D20-D21-D22+D23+D24)</f>
        <v>0</v>
      </c>
      <c r="G25" s="13"/>
      <c r="H25" s="130"/>
      <c r="I25" s="130"/>
      <c r="J25" s="130"/>
    </row>
    <row r="26" spans="1:10" ht="15" customHeight="1">
      <c r="A26" s="133"/>
      <c r="B26" s="136"/>
      <c r="C26" s="72" t="s">
        <v>156</v>
      </c>
      <c r="E26" s="12"/>
      <c r="F26" s="21">
        <f>IF(D20=0,0,F25/D20-1)</f>
        <v>0</v>
      </c>
      <c r="G26" s="13"/>
      <c r="H26" s="130"/>
      <c r="I26" s="130"/>
      <c r="J26" s="130"/>
    </row>
    <row r="27" spans="1:10" ht="6.75" customHeight="1" thickBot="1">
      <c r="A27" s="134"/>
      <c r="B27" s="137"/>
      <c r="C27" s="16"/>
      <c r="D27" s="17"/>
      <c r="E27" s="17"/>
      <c r="F27" s="17"/>
      <c r="G27" s="18"/>
      <c r="H27" s="131"/>
      <c r="I27" s="131"/>
      <c r="J27" s="131"/>
    </row>
    <row r="28" spans="1:10" ht="6.75" customHeight="1">
      <c r="A28" s="132">
        <v>3</v>
      </c>
      <c r="B28" s="135" t="s">
        <v>24</v>
      </c>
      <c r="C28" s="8"/>
      <c r="D28" s="9"/>
      <c r="E28" s="9"/>
      <c r="F28" s="9"/>
      <c r="G28" s="10"/>
      <c r="H28" s="129">
        <f>IF(K32=1,K29,IF(K32=101,K29,""))</f>
      </c>
      <c r="I28" s="129">
        <f>IF(K32=11,L29,"")</f>
      </c>
      <c r="J28" s="129">
        <f>IF(K32=111,M29,"")</f>
      </c>
    </row>
    <row r="29" spans="1:14" s="25" customFormat="1" ht="15" customHeight="1">
      <c r="A29" s="133"/>
      <c r="B29" s="136"/>
      <c r="C29" s="118" t="str">
        <f>" Count: Number of youth registered at end of charter ("&amp;MONTH('Setup &amp; Instructions'!C9)&amp;"/"&amp;DAY('Setup &amp; Instructions'!C9)&amp;"/"&amp;YEAR('Setup &amp; Instructions'!C9)&amp;")"</f>
        <v> Count: Number of youth registered at end of charter (12/31/2017)</v>
      </c>
      <c r="D29" s="119"/>
      <c r="E29" s="23"/>
      <c r="F29" s="23"/>
      <c r="G29" s="24"/>
      <c r="H29" s="130"/>
      <c r="I29" s="130"/>
      <c r="J29" s="130"/>
      <c r="K29" s="5">
        <v>50</v>
      </c>
      <c r="L29" s="6">
        <v>100</v>
      </c>
      <c r="M29" s="6">
        <v>200</v>
      </c>
      <c r="N29" s="26"/>
    </row>
    <row r="30" spans="1:14" s="25" customFormat="1" ht="15" customHeight="1">
      <c r="A30" s="133"/>
      <c r="B30" s="136"/>
      <c r="C30" s="30" t="s">
        <v>160</v>
      </c>
      <c r="D30" s="2"/>
      <c r="E30" s="23"/>
      <c r="F30" s="23"/>
      <c r="G30" s="24"/>
      <c r="H30" s="130"/>
      <c r="I30" s="130"/>
      <c r="J30" s="130"/>
      <c r="K30" s="6">
        <v>0.5</v>
      </c>
      <c r="L30" s="6">
        <v>0.6</v>
      </c>
      <c r="M30" s="6">
        <v>0.75</v>
      </c>
      <c r="N30" s="26"/>
    </row>
    <row r="31" spans="1:14" s="25" customFormat="1" ht="15" customHeight="1">
      <c r="A31" s="133"/>
      <c r="B31" s="136"/>
      <c r="C31" s="26" t="s">
        <v>157</v>
      </c>
      <c r="D31" s="27"/>
      <c r="E31" s="23"/>
      <c r="F31" s="15">
        <f>IF(D29-D30&lt;0,0,D29-D30)</f>
        <v>0</v>
      </c>
      <c r="G31" s="24"/>
      <c r="H31" s="130"/>
      <c r="I31" s="130"/>
      <c r="J31" s="130"/>
      <c r="K31" s="6"/>
      <c r="L31" s="6"/>
      <c r="M31" s="6"/>
      <c r="N31" s="26"/>
    </row>
    <row r="32" spans="1:14" s="25" customFormat="1" ht="15" customHeight="1">
      <c r="A32" s="133"/>
      <c r="B32" s="136"/>
      <c r="C32" s="26" t="s">
        <v>158</v>
      </c>
      <c r="D32" s="2"/>
      <c r="G32" s="24"/>
      <c r="H32" s="130"/>
      <c r="I32" s="130"/>
      <c r="J32" s="130"/>
      <c r="K32" s="5">
        <f>IF(F33&gt;=K30,1,0)+IF(F33&gt;=L30,10,0)+IF(F33&gt;=M30,100,0)</f>
        <v>0</v>
      </c>
      <c r="L32" s="6"/>
      <c r="M32" s="6"/>
      <c r="N32" s="26"/>
    </row>
    <row r="33" spans="1:14" s="25" customFormat="1" ht="15" customHeight="1">
      <c r="A33" s="133"/>
      <c r="B33" s="136"/>
      <c r="C33" s="29" t="s">
        <v>159</v>
      </c>
      <c r="D33" s="28"/>
      <c r="E33" s="23"/>
      <c r="F33" s="22">
        <f>IF(F31=0,0,IF(D32&gt;F31,1,D32/F31))</f>
        <v>0</v>
      </c>
      <c r="G33" s="24"/>
      <c r="H33" s="130"/>
      <c r="I33" s="130"/>
      <c r="J33" s="130"/>
      <c r="K33" s="5"/>
      <c r="L33" s="26"/>
      <c r="M33" s="26"/>
      <c r="N33" s="26"/>
    </row>
    <row r="34" spans="1:10" ht="6.75" customHeight="1" thickBot="1">
      <c r="A34" s="134"/>
      <c r="B34" s="137"/>
      <c r="C34" s="16"/>
      <c r="D34" s="17"/>
      <c r="E34" s="17"/>
      <c r="F34" s="17"/>
      <c r="G34" s="18"/>
      <c r="H34" s="131"/>
      <c r="I34" s="131"/>
      <c r="J34" s="131"/>
    </row>
    <row r="35" spans="1:11" ht="15" customHeight="1" thickBot="1">
      <c r="A35" s="105"/>
      <c r="B35" s="106" t="s">
        <v>23</v>
      </c>
      <c r="C35" s="107"/>
      <c r="D35" s="107"/>
      <c r="E35" s="107"/>
      <c r="F35" s="107"/>
      <c r="G35" s="107"/>
      <c r="H35" s="107"/>
      <c r="I35" s="107"/>
      <c r="J35" s="108"/>
      <c r="K35" s="6"/>
    </row>
    <row r="36" spans="1:10" ht="6.75" customHeight="1">
      <c r="A36" s="132">
        <v>4</v>
      </c>
      <c r="B36" s="135" t="s">
        <v>98</v>
      </c>
      <c r="C36" s="8"/>
      <c r="D36" s="9"/>
      <c r="E36" s="9"/>
      <c r="F36" s="9"/>
      <c r="G36" s="10"/>
      <c r="H36" s="129">
        <f>IF(K40=1,K37,"")</f>
      </c>
      <c r="I36" s="129">
        <f>IF(K40=11,L37,"")</f>
      </c>
      <c r="J36" s="129">
        <f>IF(K40=111,M37,"")</f>
      </c>
    </row>
    <row r="37" spans="1:14" ht="14.25" customHeight="1">
      <c r="A37" s="133"/>
      <c r="B37" s="136"/>
      <c r="C37" s="11" t="s">
        <v>99</v>
      </c>
      <c r="D37" s="114"/>
      <c r="E37" s="12"/>
      <c r="F37" s="12"/>
      <c r="G37" s="13"/>
      <c r="H37" s="130"/>
      <c r="I37" s="130"/>
      <c r="J37" s="130"/>
      <c r="K37" s="5">
        <v>50</v>
      </c>
      <c r="L37" s="6">
        <v>100</v>
      </c>
      <c r="M37" s="6">
        <v>200</v>
      </c>
      <c r="N37" s="90"/>
    </row>
    <row r="38" spans="1:13" ht="15">
      <c r="A38" s="133"/>
      <c r="B38" s="136"/>
      <c r="C38" s="26" t="s">
        <v>15</v>
      </c>
      <c r="D38" s="28"/>
      <c r="E38" s="23"/>
      <c r="F38" s="15">
        <f>F25</f>
        <v>0</v>
      </c>
      <c r="G38" s="13"/>
      <c r="H38" s="130"/>
      <c r="I38" s="130"/>
      <c r="J38" s="130"/>
      <c r="K38" s="6">
        <v>4</v>
      </c>
      <c r="L38" s="6">
        <v>5</v>
      </c>
      <c r="M38" s="6">
        <v>6</v>
      </c>
    </row>
    <row r="39" spans="1:13" ht="15">
      <c r="A39" s="133"/>
      <c r="B39" s="136"/>
      <c r="C39" s="30" t="s">
        <v>106</v>
      </c>
      <c r="D39" s="2"/>
      <c r="E39" s="23"/>
      <c r="F39" s="28"/>
      <c r="G39" s="13"/>
      <c r="H39" s="130"/>
      <c r="I39" s="130"/>
      <c r="J39" s="130"/>
      <c r="K39" s="4"/>
      <c r="L39" s="6">
        <v>0.5</v>
      </c>
      <c r="M39" s="6">
        <v>0.5</v>
      </c>
    </row>
    <row r="40" spans="1:11" ht="15">
      <c r="A40" s="133"/>
      <c r="B40" s="136"/>
      <c r="C40" s="29" t="s">
        <v>107</v>
      </c>
      <c r="D40" s="28"/>
      <c r="E40" s="23"/>
      <c r="F40" s="22">
        <f>IF(F38=0,0,IF(D39&gt;F38,1,D39/F38))</f>
        <v>0</v>
      </c>
      <c r="G40" s="13"/>
      <c r="H40" s="130"/>
      <c r="I40" s="130"/>
      <c r="J40" s="130"/>
      <c r="K40" s="5">
        <f>IF(AND(N37=TRUE,F47&gt;=K38),1,0)+IF(AND(F40&gt;=L39,F47&gt;=L38),10,0)+IF(AND(F40&gt;=M39,F47&gt;=M38),100,0)</f>
        <v>0</v>
      </c>
    </row>
    <row r="41" spans="1:10" ht="15">
      <c r="A41" s="133"/>
      <c r="B41" s="136"/>
      <c r="C41" s="32" t="s">
        <v>100</v>
      </c>
      <c r="D41" s="1"/>
      <c r="E41" s="12"/>
      <c r="F41" s="12"/>
      <c r="G41" s="13"/>
      <c r="H41" s="130"/>
      <c r="I41" s="130"/>
      <c r="J41" s="130"/>
    </row>
    <row r="42" spans="1:10" ht="15">
      <c r="A42" s="133"/>
      <c r="B42" s="136"/>
      <c r="C42" s="32" t="s">
        <v>101</v>
      </c>
      <c r="D42" s="1"/>
      <c r="E42" s="12"/>
      <c r="F42" s="12"/>
      <c r="G42" s="13"/>
      <c r="H42" s="130"/>
      <c r="I42" s="130"/>
      <c r="J42" s="130"/>
    </row>
    <row r="43" spans="1:10" ht="15">
      <c r="A43" s="133"/>
      <c r="B43" s="136"/>
      <c r="C43" s="32" t="s">
        <v>102</v>
      </c>
      <c r="D43" s="1"/>
      <c r="E43" s="12"/>
      <c r="F43" s="12"/>
      <c r="G43" s="13"/>
      <c r="H43" s="130"/>
      <c r="I43" s="130"/>
      <c r="J43" s="130"/>
    </row>
    <row r="44" spans="1:10" ht="15">
      <c r="A44" s="133"/>
      <c r="B44" s="136"/>
      <c r="C44" s="32" t="s">
        <v>103</v>
      </c>
      <c r="D44" s="1"/>
      <c r="E44" s="12"/>
      <c r="F44" s="12"/>
      <c r="G44" s="13"/>
      <c r="H44" s="130"/>
      <c r="I44" s="130"/>
      <c r="J44" s="130"/>
    </row>
    <row r="45" spans="1:10" ht="15">
      <c r="A45" s="133"/>
      <c r="B45" s="136"/>
      <c r="C45" s="32" t="s">
        <v>104</v>
      </c>
      <c r="D45" s="1"/>
      <c r="E45" s="12"/>
      <c r="F45" s="12"/>
      <c r="G45" s="13"/>
      <c r="H45" s="130"/>
      <c r="I45" s="130"/>
      <c r="J45" s="130"/>
    </row>
    <row r="46" spans="1:10" ht="15">
      <c r="A46" s="133"/>
      <c r="B46" s="136"/>
      <c r="C46" s="32" t="s">
        <v>105</v>
      </c>
      <c r="D46" s="1"/>
      <c r="E46" s="12"/>
      <c r="F46" s="12"/>
      <c r="G46" s="13"/>
      <c r="H46" s="130"/>
      <c r="I46" s="130"/>
      <c r="J46" s="130"/>
    </row>
    <row r="47" spans="1:10" ht="15">
      <c r="A47" s="133"/>
      <c r="B47" s="136"/>
      <c r="C47" s="11" t="s">
        <v>108</v>
      </c>
      <c r="D47" s="14"/>
      <c r="E47" s="12"/>
      <c r="F47" s="15">
        <f>IF(D41="",0,1)+IF(D42="",0,1)+IF(D43="",0,1)+IF(D44="",0,1)+IF(D45="",0,1)+IF(D46="",0,1)</f>
        <v>0</v>
      </c>
      <c r="G47" s="13"/>
      <c r="H47" s="130"/>
      <c r="I47" s="130"/>
      <c r="J47" s="130"/>
    </row>
    <row r="48" spans="1:10" ht="6.75" customHeight="1" thickBot="1">
      <c r="A48" s="134"/>
      <c r="B48" s="137"/>
      <c r="C48" s="16"/>
      <c r="D48" s="17"/>
      <c r="E48" s="17"/>
      <c r="F48" s="17"/>
      <c r="G48" s="18"/>
      <c r="H48" s="131"/>
      <c r="I48" s="131"/>
      <c r="J48" s="131"/>
    </row>
    <row r="49" spans="1:10" ht="6.75" customHeight="1">
      <c r="A49" s="132">
        <v>5</v>
      </c>
      <c r="B49" s="135" t="s">
        <v>114</v>
      </c>
      <c r="C49" s="8"/>
      <c r="D49" s="9"/>
      <c r="E49" s="9"/>
      <c r="F49" s="9"/>
      <c r="G49" s="10"/>
      <c r="H49" s="129">
        <f>IF(OR(K53=1,K53=101),K50,"")</f>
      </c>
      <c r="I49" s="129">
        <f>IF(K53=11,L50,"")</f>
      </c>
      <c r="J49" s="129">
        <f>IF(K53=111,M50,"")</f>
      </c>
    </row>
    <row r="50" spans="1:14" ht="15">
      <c r="A50" s="133"/>
      <c r="B50" s="140"/>
      <c r="C50" s="11" t="s">
        <v>109</v>
      </c>
      <c r="D50" s="19"/>
      <c r="E50" s="19"/>
      <c r="F50" s="19"/>
      <c r="G50" s="20"/>
      <c r="H50" s="130"/>
      <c r="I50" s="130"/>
      <c r="J50" s="130"/>
      <c r="K50" s="5">
        <v>50</v>
      </c>
      <c r="L50" s="6">
        <v>100</v>
      </c>
      <c r="M50" s="6">
        <v>200</v>
      </c>
      <c r="N50" s="90"/>
    </row>
    <row r="51" spans="1:14" ht="15">
      <c r="A51" s="133"/>
      <c r="B51" s="140"/>
      <c r="C51" s="11" t="s">
        <v>110</v>
      </c>
      <c r="D51" s="19"/>
      <c r="E51" s="19"/>
      <c r="F51" s="19"/>
      <c r="G51" s="20"/>
      <c r="H51" s="130"/>
      <c r="I51" s="130"/>
      <c r="J51" s="130"/>
      <c r="K51" s="6"/>
      <c r="L51" s="6">
        <v>6</v>
      </c>
      <c r="M51" s="6">
        <v>6</v>
      </c>
      <c r="N51" s="90"/>
    </row>
    <row r="52" spans="1:14" ht="15">
      <c r="A52" s="133"/>
      <c r="B52" s="140"/>
      <c r="C52" s="11" t="s">
        <v>111</v>
      </c>
      <c r="D52" s="19"/>
      <c r="E52" s="19"/>
      <c r="F52" s="19"/>
      <c r="G52" s="20"/>
      <c r="H52" s="130"/>
      <c r="I52" s="130"/>
      <c r="J52" s="130"/>
      <c r="K52" s="4"/>
      <c r="N52" s="90"/>
    </row>
    <row r="53" spans="1:14" ht="15">
      <c r="A53" s="133"/>
      <c r="B53" s="140"/>
      <c r="C53" s="11" t="s">
        <v>112</v>
      </c>
      <c r="D53" s="19"/>
      <c r="E53" s="19"/>
      <c r="F53" s="19"/>
      <c r="G53" s="20"/>
      <c r="H53" s="130"/>
      <c r="I53" s="130"/>
      <c r="J53" s="130"/>
      <c r="K53" s="5">
        <f>IF(AND(N50=TRUE,N51=TRUE,N52=TRUE,N53=TRUE),1,0)+IF(AND(D54&lt;&gt;"",F61&gt;=L51),10,0)+IF(AND(F62&gt;0,D63&gt;=F62),100,0)</f>
        <v>0</v>
      </c>
      <c r="N53" s="90"/>
    </row>
    <row r="54" spans="1:10" ht="15">
      <c r="A54" s="133"/>
      <c r="B54" s="140"/>
      <c r="C54" s="32" t="s">
        <v>113</v>
      </c>
      <c r="D54" s="1"/>
      <c r="E54" s="19"/>
      <c r="F54" s="19"/>
      <c r="G54" s="20"/>
      <c r="H54" s="130"/>
      <c r="I54" s="130"/>
      <c r="J54" s="130"/>
    </row>
    <row r="55" spans="1:10" ht="15">
      <c r="A55" s="133"/>
      <c r="B55" s="140"/>
      <c r="C55" s="32" t="s">
        <v>115</v>
      </c>
      <c r="D55" s="1"/>
      <c r="E55" s="12"/>
      <c r="F55" s="12"/>
      <c r="G55" s="20"/>
      <c r="H55" s="130"/>
      <c r="I55" s="130"/>
      <c r="J55" s="130"/>
    </row>
    <row r="56" spans="1:10" ht="15">
      <c r="A56" s="133"/>
      <c r="B56" s="140"/>
      <c r="C56" s="32" t="s">
        <v>116</v>
      </c>
      <c r="D56" s="1"/>
      <c r="E56" s="12"/>
      <c r="F56" s="12"/>
      <c r="G56" s="20"/>
      <c r="H56" s="130"/>
      <c r="I56" s="130"/>
      <c r="J56" s="130"/>
    </row>
    <row r="57" spans="1:10" ht="15">
      <c r="A57" s="133"/>
      <c r="B57" s="140"/>
      <c r="C57" s="32" t="s">
        <v>117</v>
      </c>
      <c r="D57" s="1"/>
      <c r="E57" s="12"/>
      <c r="F57" s="12"/>
      <c r="G57" s="20"/>
      <c r="H57" s="130"/>
      <c r="I57" s="130"/>
      <c r="J57" s="130"/>
    </row>
    <row r="58" spans="1:10" ht="15">
      <c r="A58" s="133"/>
      <c r="B58" s="140"/>
      <c r="C58" s="32" t="s">
        <v>118</v>
      </c>
      <c r="D58" s="1"/>
      <c r="E58" s="12"/>
      <c r="F58" s="12"/>
      <c r="G58" s="20"/>
      <c r="H58" s="130"/>
      <c r="I58" s="130"/>
      <c r="J58" s="130"/>
    </row>
    <row r="59" spans="1:10" ht="15">
      <c r="A59" s="133"/>
      <c r="B59" s="140"/>
      <c r="C59" s="32" t="s">
        <v>119</v>
      </c>
      <c r="D59" s="1"/>
      <c r="E59" s="12"/>
      <c r="F59" s="12"/>
      <c r="G59" s="20"/>
      <c r="H59" s="130"/>
      <c r="I59" s="130"/>
      <c r="J59" s="130"/>
    </row>
    <row r="60" spans="1:10" ht="15">
      <c r="A60" s="133"/>
      <c r="B60" s="140"/>
      <c r="C60" s="32" t="s">
        <v>120</v>
      </c>
      <c r="D60" s="1"/>
      <c r="E60" s="12"/>
      <c r="F60" s="12"/>
      <c r="G60" s="20"/>
      <c r="H60" s="130"/>
      <c r="I60" s="130"/>
      <c r="J60" s="130"/>
    </row>
    <row r="61" spans="1:10" ht="15">
      <c r="A61" s="133"/>
      <c r="B61" s="140"/>
      <c r="C61" s="11" t="s">
        <v>121</v>
      </c>
      <c r="D61" s="14"/>
      <c r="E61" s="12"/>
      <c r="F61" s="15">
        <f>IF(D55="",0,1)+IF(D56="",0,1)+IF(D57="",0,1)+IF(D58="",0,1)+IF(D59="",0,1)+IF(D60="",0,1)</f>
        <v>0</v>
      </c>
      <c r="G61" s="20"/>
      <c r="H61" s="130"/>
      <c r="I61" s="130"/>
      <c r="J61" s="130"/>
    </row>
    <row r="62" spans="1:10" ht="15">
      <c r="A62" s="133"/>
      <c r="B62" s="140"/>
      <c r="C62" s="30" t="s">
        <v>122</v>
      </c>
      <c r="D62" s="28"/>
      <c r="E62" s="23"/>
      <c r="F62" s="15">
        <f>F47</f>
        <v>0</v>
      </c>
      <c r="G62" s="20"/>
      <c r="H62" s="130"/>
      <c r="I62" s="130"/>
      <c r="J62" s="130"/>
    </row>
    <row r="63" spans="1:10" ht="15">
      <c r="A63" s="133"/>
      <c r="B63" s="136"/>
      <c r="C63" s="30" t="s">
        <v>123</v>
      </c>
      <c r="D63" s="2"/>
      <c r="E63" s="12"/>
      <c r="F63" s="12"/>
      <c r="G63" s="24"/>
      <c r="H63" s="130"/>
      <c r="I63" s="130"/>
      <c r="J63" s="130"/>
    </row>
    <row r="64" spans="1:10" ht="6.75" customHeight="1" thickBot="1">
      <c r="A64" s="134"/>
      <c r="B64" s="137"/>
      <c r="C64" s="16"/>
      <c r="D64" s="17"/>
      <c r="E64" s="17"/>
      <c r="F64" s="17"/>
      <c r="G64" s="18"/>
      <c r="H64" s="131"/>
      <c r="I64" s="131"/>
      <c r="J64" s="131"/>
    </row>
    <row r="65" spans="1:10" ht="6.75" customHeight="1">
      <c r="A65" s="132">
        <v>6</v>
      </c>
      <c r="B65" s="142" t="s">
        <v>124</v>
      </c>
      <c r="C65" s="113"/>
      <c r="D65" s="19"/>
      <c r="E65" s="19"/>
      <c r="F65" s="19"/>
      <c r="G65" s="13"/>
      <c r="H65" s="129">
        <f>IF(OR(K69=1,K69=101),K66,"")</f>
      </c>
      <c r="I65" s="129">
        <f>IF(K69=11,L66,"")</f>
      </c>
      <c r="J65" s="129">
        <f>IF(K69=111,M66,"")</f>
      </c>
    </row>
    <row r="66" spans="1:13" ht="14.25" customHeight="1">
      <c r="A66" s="133"/>
      <c r="B66" s="136"/>
      <c r="C66" s="30" t="s">
        <v>126</v>
      </c>
      <c r="D66" s="2"/>
      <c r="E66" s="19"/>
      <c r="F66" s="19"/>
      <c r="G66" s="13"/>
      <c r="H66" s="130"/>
      <c r="I66" s="130"/>
      <c r="J66" s="130"/>
      <c r="K66" s="5">
        <v>50</v>
      </c>
      <c r="L66" s="6">
        <v>100</v>
      </c>
      <c r="M66" s="6">
        <v>200</v>
      </c>
    </row>
    <row r="67" spans="1:13" ht="14.25" customHeight="1">
      <c r="A67" s="133"/>
      <c r="B67" s="136"/>
      <c r="C67" s="30" t="s">
        <v>127</v>
      </c>
      <c r="D67" s="2"/>
      <c r="E67" s="19"/>
      <c r="F67" s="19"/>
      <c r="G67" s="13"/>
      <c r="H67" s="130"/>
      <c r="I67" s="130"/>
      <c r="J67" s="130"/>
      <c r="K67" s="6"/>
      <c r="L67" s="6">
        <v>3</v>
      </c>
      <c r="M67" s="6">
        <v>3</v>
      </c>
    </row>
    <row r="68" spans="1:11" ht="14.25" customHeight="1">
      <c r="A68" s="133"/>
      <c r="B68" s="136"/>
      <c r="C68" s="32" t="s">
        <v>128</v>
      </c>
      <c r="D68" s="1"/>
      <c r="E68" s="12"/>
      <c r="F68" s="12"/>
      <c r="G68" s="13"/>
      <c r="H68" s="130"/>
      <c r="I68" s="130"/>
      <c r="J68" s="130"/>
      <c r="K68" s="4"/>
    </row>
    <row r="69" spans="1:11" ht="14.25" customHeight="1">
      <c r="A69" s="133"/>
      <c r="B69" s="136"/>
      <c r="C69" s="32" t="s">
        <v>129</v>
      </c>
      <c r="D69" s="1"/>
      <c r="E69" s="12"/>
      <c r="F69" s="12"/>
      <c r="G69" s="13"/>
      <c r="H69" s="130"/>
      <c r="I69" s="130"/>
      <c r="J69" s="130"/>
      <c r="K69" s="5">
        <f>IF(D66&gt;0,1,0)+IF(F71&gt;=L67,10,0)+IF(D67&gt;0,100,0)</f>
        <v>0</v>
      </c>
    </row>
    <row r="70" spans="1:10" ht="14.25" customHeight="1">
      <c r="A70" s="133"/>
      <c r="B70" s="136"/>
      <c r="C70" s="32" t="s">
        <v>130</v>
      </c>
      <c r="D70" s="1"/>
      <c r="E70" s="12"/>
      <c r="F70" s="12"/>
      <c r="G70" s="13"/>
      <c r="H70" s="130"/>
      <c r="I70" s="130"/>
      <c r="J70" s="130"/>
    </row>
    <row r="71" spans="1:10" ht="14.25" customHeight="1">
      <c r="A71" s="133"/>
      <c r="B71" s="136"/>
      <c r="C71" s="11" t="s">
        <v>131</v>
      </c>
      <c r="D71" s="14"/>
      <c r="E71" s="12"/>
      <c r="F71" s="15">
        <f>IF(D68="",0,1)+IF(D69="",0,1)+IF(D70="",0,1)</f>
        <v>0</v>
      </c>
      <c r="G71" s="13"/>
      <c r="H71" s="130"/>
      <c r="I71" s="130"/>
      <c r="J71" s="130"/>
    </row>
    <row r="72" spans="1:10" ht="6.75" customHeight="1" thickBot="1">
      <c r="A72" s="134"/>
      <c r="B72" s="137"/>
      <c r="C72" s="113"/>
      <c r="D72" s="19"/>
      <c r="E72" s="19"/>
      <c r="F72" s="19"/>
      <c r="G72" s="13"/>
      <c r="H72" s="131"/>
      <c r="I72" s="131"/>
      <c r="J72" s="131"/>
    </row>
    <row r="73" spans="1:10" ht="6.75" customHeight="1">
      <c r="A73" s="132">
        <v>7</v>
      </c>
      <c r="B73" s="135" t="s">
        <v>57</v>
      </c>
      <c r="C73" s="8"/>
      <c r="D73" s="9"/>
      <c r="E73" s="9"/>
      <c r="F73" s="9"/>
      <c r="G73" s="10"/>
      <c r="H73" s="129">
        <f>IF(K77=1,K74,"")</f>
      </c>
      <c r="I73" s="129">
        <f>IF(K77=11,L74,"")</f>
      </c>
      <c r="J73" s="129">
        <f>IF(K77=111,M74,"")</f>
      </c>
    </row>
    <row r="74" spans="1:14" ht="15" customHeight="1">
      <c r="A74" s="133"/>
      <c r="B74" s="136"/>
      <c r="C74" s="11" t="s">
        <v>125</v>
      </c>
      <c r="D74" s="19"/>
      <c r="E74" s="31" t="b">
        <v>1</v>
      </c>
      <c r="F74" s="12"/>
      <c r="G74" s="13"/>
      <c r="H74" s="130"/>
      <c r="I74" s="130"/>
      <c r="J74" s="130"/>
      <c r="K74" s="5">
        <v>50</v>
      </c>
      <c r="L74" s="6">
        <v>100</v>
      </c>
      <c r="M74" s="6">
        <v>200</v>
      </c>
      <c r="N74" s="90" t="b">
        <v>0</v>
      </c>
    </row>
    <row r="75" spans="1:14" ht="15">
      <c r="A75" s="133"/>
      <c r="B75" s="136"/>
      <c r="C75" s="11" t="s">
        <v>59</v>
      </c>
      <c r="D75" s="19"/>
      <c r="E75" s="31" t="b">
        <v>0</v>
      </c>
      <c r="F75" s="12"/>
      <c r="G75" s="13"/>
      <c r="H75" s="130"/>
      <c r="I75" s="130"/>
      <c r="J75" s="130"/>
      <c r="K75" s="6">
        <v>2</v>
      </c>
      <c r="L75" s="6">
        <v>3</v>
      </c>
      <c r="M75" s="6">
        <v>4</v>
      </c>
      <c r="N75" s="90" t="b">
        <v>0</v>
      </c>
    </row>
    <row r="76" spans="1:11" ht="15">
      <c r="A76" s="133"/>
      <c r="B76" s="136"/>
      <c r="C76" s="32" t="s">
        <v>16</v>
      </c>
      <c r="D76" s="1"/>
      <c r="E76" s="12"/>
      <c r="F76" s="12"/>
      <c r="G76" s="13"/>
      <c r="H76" s="130"/>
      <c r="I76" s="130"/>
      <c r="J76" s="130"/>
      <c r="K76" s="6"/>
    </row>
    <row r="77" spans="1:11" ht="15">
      <c r="A77" s="133"/>
      <c r="B77" s="136"/>
      <c r="C77" s="32" t="s">
        <v>17</v>
      </c>
      <c r="D77" s="1"/>
      <c r="E77" s="12"/>
      <c r="F77" s="12"/>
      <c r="G77" s="13"/>
      <c r="H77" s="130"/>
      <c r="I77" s="130"/>
      <c r="J77" s="130"/>
      <c r="K77" s="5">
        <f>IF(AND(N74=TRUE,N75=TRUE,F80&gt;=K75),1,0)+IF(F80&gt;=L75,10,0)+IF(F80&gt;=M75,100,0)</f>
        <v>0</v>
      </c>
    </row>
    <row r="78" spans="1:10" ht="15">
      <c r="A78" s="133"/>
      <c r="B78" s="136"/>
      <c r="C78" s="32" t="s">
        <v>18</v>
      </c>
      <c r="D78" s="1"/>
      <c r="E78" s="12"/>
      <c r="F78" s="12"/>
      <c r="G78" s="13"/>
      <c r="H78" s="130"/>
      <c r="I78" s="130"/>
      <c r="J78" s="130"/>
    </row>
    <row r="79" spans="1:10" ht="15">
      <c r="A79" s="133"/>
      <c r="B79" s="136"/>
      <c r="C79" s="32" t="s">
        <v>60</v>
      </c>
      <c r="D79" s="1"/>
      <c r="E79" s="12"/>
      <c r="F79" s="12"/>
      <c r="G79" s="13"/>
      <c r="H79" s="130"/>
      <c r="I79" s="130"/>
      <c r="J79" s="130"/>
    </row>
    <row r="80" spans="1:10" ht="15">
      <c r="A80" s="133"/>
      <c r="B80" s="136"/>
      <c r="C80" s="11" t="s">
        <v>19</v>
      </c>
      <c r="D80" s="14"/>
      <c r="E80" s="12"/>
      <c r="F80" s="15">
        <f>IF(D76="",0,1)+IF(D77="",0,1)+IF(D78="",0,1)+IF(D79="",0,1)</f>
        <v>0</v>
      </c>
      <c r="G80" s="13"/>
      <c r="H80" s="130"/>
      <c r="I80" s="130"/>
      <c r="J80" s="130"/>
    </row>
    <row r="81" spans="1:10" ht="6.75" customHeight="1" thickBot="1">
      <c r="A81" s="134"/>
      <c r="B81" s="137"/>
      <c r="C81" s="16"/>
      <c r="D81" s="17"/>
      <c r="E81" s="17"/>
      <c r="F81" s="17"/>
      <c r="G81" s="18"/>
      <c r="H81" s="131"/>
      <c r="I81" s="131"/>
      <c r="J81" s="131"/>
    </row>
    <row r="82" spans="1:10" ht="15" customHeight="1" thickBot="1">
      <c r="A82" s="105"/>
      <c r="B82" s="106" t="s">
        <v>22</v>
      </c>
      <c r="C82" s="107"/>
      <c r="D82" s="107"/>
      <c r="E82" s="107"/>
      <c r="F82" s="107"/>
      <c r="G82" s="107"/>
      <c r="H82" s="107"/>
      <c r="I82" s="107"/>
      <c r="J82" s="108"/>
    </row>
    <row r="83" spans="1:10" ht="6.75" customHeight="1">
      <c r="A83" s="132">
        <v>8</v>
      </c>
      <c r="B83" s="135" t="s">
        <v>134</v>
      </c>
      <c r="C83" s="8"/>
      <c r="D83" s="9"/>
      <c r="E83" s="9"/>
      <c r="F83" s="9"/>
      <c r="G83" s="10"/>
      <c r="H83" s="129">
        <f>IF(OR(K87=1,K87=101),K84,"")</f>
      </c>
      <c r="I83" s="129">
        <f>IF(K87=11,L84,"")</f>
      </c>
      <c r="J83" s="129">
        <f>IF(K87=111,M84,"")</f>
      </c>
    </row>
    <row r="84" spans="1:14" ht="15">
      <c r="A84" s="133"/>
      <c r="B84" s="140"/>
      <c r="C84" s="11" t="s">
        <v>132</v>
      </c>
      <c r="D84" s="19"/>
      <c r="E84" s="33" t="b">
        <v>1</v>
      </c>
      <c r="F84" s="19"/>
      <c r="G84" s="20"/>
      <c r="H84" s="130"/>
      <c r="I84" s="130"/>
      <c r="J84" s="130"/>
      <c r="K84" s="5">
        <v>50</v>
      </c>
      <c r="L84" s="6">
        <v>100</v>
      </c>
      <c r="M84" s="6">
        <v>200</v>
      </c>
      <c r="N84" s="90" t="b">
        <v>0</v>
      </c>
    </row>
    <row r="85" spans="1:14" ht="15">
      <c r="A85" s="133"/>
      <c r="B85" s="140"/>
      <c r="C85" s="11" t="s">
        <v>161</v>
      </c>
      <c r="D85" s="19"/>
      <c r="E85" s="31" t="b">
        <v>1</v>
      </c>
      <c r="F85" s="12"/>
      <c r="G85" s="13"/>
      <c r="H85" s="130"/>
      <c r="I85" s="130"/>
      <c r="J85" s="130"/>
      <c r="K85" s="6">
        <v>3</v>
      </c>
      <c r="N85" s="90" t="b">
        <v>0</v>
      </c>
    </row>
    <row r="86" spans="1:14" ht="15">
      <c r="A86" s="133"/>
      <c r="B86" s="140"/>
      <c r="C86" s="30" t="s">
        <v>168</v>
      </c>
      <c r="D86" s="2"/>
      <c r="E86" s="31"/>
      <c r="F86" s="12"/>
      <c r="G86" s="13"/>
      <c r="H86" s="130"/>
      <c r="I86" s="130"/>
      <c r="J86" s="130"/>
      <c r="K86" s="6"/>
      <c r="N86" s="90"/>
    </row>
    <row r="87" spans="1:14" ht="15">
      <c r="A87" s="133"/>
      <c r="B87" s="140"/>
      <c r="C87" s="87" t="s">
        <v>61</v>
      </c>
      <c r="D87" s="2"/>
      <c r="E87" s="31"/>
      <c r="F87" s="12"/>
      <c r="G87" s="13"/>
      <c r="H87" s="130"/>
      <c r="I87" s="130"/>
      <c r="J87" s="130"/>
      <c r="K87" s="5">
        <f>IF(AND(N84=TRUE,D86&gt;=1,D87&gt;=K85),1,0)+IF(D88&lt;&gt;"",10,0)+IF(N85=TRUE,100,0)</f>
        <v>0</v>
      </c>
      <c r="N87" s="90"/>
    </row>
    <row r="88" spans="1:11" ht="15">
      <c r="A88" s="133"/>
      <c r="B88" s="140"/>
      <c r="C88" s="32" t="s">
        <v>133</v>
      </c>
      <c r="D88" s="1"/>
      <c r="E88" s="12"/>
      <c r="F88" s="12"/>
      <c r="G88" s="13"/>
      <c r="H88" s="130"/>
      <c r="I88" s="130"/>
      <c r="J88" s="130"/>
      <c r="K88" s="4"/>
    </row>
    <row r="89" spans="1:10" ht="6.75" customHeight="1" thickBot="1">
      <c r="A89" s="134"/>
      <c r="B89" s="141"/>
      <c r="C89" s="16"/>
      <c r="D89" s="17"/>
      <c r="E89" s="17"/>
      <c r="F89" s="17"/>
      <c r="G89" s="18"/>
      <c r="H89" s="131"/>
      <c r="I89" s="131"/>
      <c r="J89" s="131"/>
    </row>
    <row r="90" spans="1:10" ht="6.75" customHeight="1">
      <c r="A90" s="132">
        <v>9</v>
      </c>
      <c r="B90" s="135" t="s">
        <v>62</v>
      </c>
      <c r="C90" s="8"/>
      <c r="D90" s="9"/>
      <c r="E90" s="9"/>
      <c r="F90" s="9"/>
      <c r="G90" s="10"/>
      <c r="H90" s="129">
        <f>IF(OR(K93=1,K93=101),K91,"")</f>
      </c>
      <c r="I90" s="129">
        <f>IF(K93=11,L91,"")</f>
      </c>
      <c r="J90" s="129">
        <f>IF(K93=111,M91,"")</f>
      </c>
    </row>
    <row r="91" spans="1:14" ht="15">
      <c r="A91" s="133"/>
      <c r="B91" s="140"/>
      <c r="C91" s="32" t="s">
        <v>162</v>
      </c>
      <c r="D91" s="19"/>
      <c r="E91" s="33" t="b">
        <v>1</v>
      </c>
      <c r="F91" s="19"/>
      <c r="G91" s="20"/>
      <c r="H91" s="130"/>
      <c r="I91" s="130"/>
      <c r="J91" s="130"/>
      <c r="K91" s="5">
        <v>100</v>
      </c>
      <c r="L91" s="6">
        <v>200</v>
      </c>
      <c r="M91" s="6">
        <v>300</v>
      </c>
      <c r="N91" s="90" t="b">
        <v>0</v>
      </c>
    </row>
    <row r="92" spans="1:14" ht="15">
      <c r="A92" s="133"/>
      <c r="B92" s="140"/>
      <c r="C92" s="30" t="s">
        <v>168</v>
      </c>
      <c r="D92" s="120"/>
      <c r="E92" s="120"/>
      <c r="F92" s="121">
        <f>D86</f>
        <v>0</v>
      </c>
      <c r="G92" s="20"/>
      <c r="H92" s="130"/>
      <c r="I92" s="130"/>
      <c r="J92" s="130"/>
      <c r="K92" s="6"/>
      <c r="M92" s="6">
        <v>2</v>
      </c>
      <c r="N92" s="90"/>
    </row>
    <row r="93" spans="1:11" ht="15">
      <c r="A93" s="133"/>
      <c r="B93" s="140"/>
      <c r="C93" s="32" t="s">
        <v>163</v>
      </c>
      <c r="D93" s="2"/>
      <c r="G93" s="13"/>
      <c r="H93" s="130"/>
      <c r="I93" s="130"/>
      <c r="J93" s="130"/>
      <c r="K93" s="5">
        <f>IF(OR(N91=TRUE,D93&gt;=1),1,0)+IF(AND(N91=TRUE,F94=1),10,0)+IF(D96&gt;=M92,100,0)</f>
        <v>0</v>
      </c>
    </row>
    <row r="94" spans="1:11" ht="15">
      <c r="A94" s="133"/>
      <c r="B94" s="140"/>
      <c r="C94" s="72" t="s">
        <v>165</v>
      </c>
      <c r="D94" s="34"/>
      <c r="E94" s="12"/>
      <c r="F94" s="22">
        <f>IF(F92=0,0,IF(D93&gt;F92,1,D93/F92))</f>
        <v>0</v>
      </c>
      <c r="G94" s="13"/>
      <c r="H94" s="130"/>
      <c r="I94" s="130"/>
      <c r="J94" s="130"/>
      <c r="K94" s="6"/>
    </row>
    <row r="95" spans="1:10" ht="15">
      <c r="A95" s="133"/>
      <c r="B95" s="140"/>
      <c r="C95" s="30" t="s">
        <v>164</v>
      </c>
      <c r="D95" s="14"/>
      <c r="E95" s="12"/>
      <c r="F95" s="15">
        <f>D87</f>
        <v>0</v>
      </c>
      <c r="G95" s="13"/>
      <c r="H95" s="130"/>
      <c r="I95" s="130"/>
      <c r="J95" s="130"/>
    </row>
    <row r="96" spans="1:10" ht="15">
      <c r="A96" s="133"/>
      <c r="B96" s="140"/>
      <c r="C96" s="32" t="s">
        <v>163</v>
      </c>
      <c r="D96" s="2"/>
      <c r="E96" s="12"/>
      <c r="F96" s="12"/>
      <c r="G96" s="13"/>
      <c r="H96" s="130"/>
      <c r="I96" s="130"/>
      <c r="J96" s="130"/>
    </row>
    <row r="97" spans="1:10" ht="15">
      <c r="A97" s="133"/>
      <c r="B97" s="140"/>
      <c r="C97" s="72" t="s">
        <v>55</v>
      </c>
      <c r="D97" s="14"/>
      <c r="E97" s="12"/>
      <c r="F97" s="22">
        <f>IF(F95=0,0,IF(D96&gt;F95,1,D96/F95))</f>
        <v>0</v>
      </c>
      <c r="G97" s="13"/>
      <c r="H97" s="130"/>
      <c r="I97" s="130"/>
      <c r="J97" s="130"/>
    </row>
    <row r="98" spans="1:10" ht="6.75" customHeight="1" thickBot="1">
      <c r="A98" s="134"/>
      <c r="B98" s="141"/>
      <c r="C98" s="16"/>
      <c r="D98" s="17"/>
      <c r="E98" s="17"/>
      <c r="F98" s="17"/>
      <c r="G98" s="18"/>
      <c r="H98" s="131"/>
      <c r="I98" s="131"/>
      <c r="J98" s="131"/>
    </row>
    <row r="99" spans="1:10" ht="15" customHeight="1" thickBot="1">
      <c r="A99" s="105"/>
      <c r="B99" s="107"/>
      <c r="C99" s="107"/>
      <c r="D99" s="107"/>
      <c r="E99" s="107"/>
      <c r="F99" s="107"/>
      <c r="G99" s="107"/>
      <c r="H99" s="107"/>
      <c r="I99" s="107"/>
      <c r="J99" s="108"/>
    </row>
    <row r="100" spans="8:10" ht="15">
      <c r="H100" s="35">
        <f>SUM(H6:H98)</f>
        <v>0</v>
      </c>
      <c r="I100" s="35">
        <f>SUM(I6:I98)</f>
        <v>0</v>
      </c>
      <c r="J100" s="35">
        <f>SUM(J6:J98)</f>
        <v>0</v>
      </c>
    </row>
    <row r="101" spans="1:13" ht="15.75" thickBot="1">
      <c r="A101" s="36">
        <f>IF(D101=1,"®","")</f>
      </c>
      <c r="B101" s="86" t="s">
        <v>135</v>
      </c>
      <c r="C101" s="37"/>
      <c r="D101" s="38">
        <f>IF(AND(J101&gt;=K101,J103&gt;=K103),1,0)+IF(AND(J101&gt;=L101,J103&gt;=L103),10,0)+IF(AND(J101&gt;=M101,J103&gt;=M103),100,0)</f>
        <v>0</v>
      </c>
      <c r="F101" s="39" t="s">
        <v>27</v>
      </c>
      <c r="G101" s="39"/>
      <c r="H101" s="39"/>
      <c r="I101" s="39"/>
      <c r="J101" s="40">
        <f>H100+I100+J100</f>
        <v>0</v>
      </c>
      <c r="K101" s="5">
        <v>550</v>
      </c>
      <c r="L101" s="6">
        <v>800</v>
      </c>
      <c r="M101" s="6">
        <v>1100</v>
      </c>
    </row>
    <row r="102" spans="1:10" ht="15">
      <c r="A102" s="36">
        <f>IF(D101=11,"®","")</f>
      </c>
      <c r="B102" s="86" t="s">
        <v>136</v>
      </c>
      <c r="C102" s="37"/>
      <c r="D102" s="41"/>
      <c r="E102" s="39"/>
      <c r="F102" s="42"/>
      <c r="G102" s="42"/>
      <c r="H102" s="43">
        <f>COUNTIF(H6:H98,"&gt;0")</f>
        <v>0</v>
      </c>
      <c r="I102" s="43">
        <f>COUNTIF(I6:I98,"&gt;0")</f>
        <v>0</v>
      </c>
      <c r="J102" s="43">
        <f>COUNTIF(J6:J98,"&gt;0")</f>
        <v>0</v>
      </c>
    </row>
    <row r="103" spans="1:13" ht="15.75" thickBot="1">
      <c r="A103" s="36">
        <f>IF(D101=111,"®","")</f>
      </c>
      <c r="B103" s="86" t="s">
        <v>137</v>
      </c>
      <c r="C103" s="37"/>
      <c r="D103" s="37"/>
      <c r="F103" s="39" t="s">
        <v>28</v>
      </c>
      <c r="G103" s="42"/>
      <c r="I103" s="44"/>
      <c r="J103" s="45">
        <f>H102+I102+J102</f>
        <v>0</v>
      </c>
      <c r="K103" s="5">
        <v>6</v>
      </c>
      <c r="L103" s="6">
        <v>7</v>
      </c>
      <c r="M103" s="6">
        <v>7</v>
      </c>
    </row>
    <row r="105" ht="20.25">
      <c r="B105" s="46"/>
    </row>
  </sheetData>
  <sheetProtection password="C664" sheet="1" selectLockedCells="1"/>
  <mergeCells count="47">
    <mergeCell ref="J90:J98"/>
    <mergeCell ref="A65:A72"/>
    <mergeCell ref="H65:H72"/>
    <mergeCell ref="A90:A98"/>
    <mergeCell ref="B90:B98"/>
    <mergeCell ref="H90:H98"/>
    <mergeCell ref="I90:I98"/>
    <mergeCell ref="A73:A81"/>
    <mergeCell ref="B73:B81"/>
    <mergeCell ref="H73:H81"/>
    <mergeCell ref="J83:J89"/>
    <mergeCell ref="J36:J48"/>
    <mergeCell ref="A36:A48"/>
    <mergeCell ref="B36:B48"/>
    <mergeCell ref="H36:H48"/>
    <mergeCell ref="I36:I48"/>
    <mergeCell ref="J49:J64"/>
    <mergeCell ref="B65:B72"/>
    <mergeCell ref="J73:J81"/>
    <mergeCell ref="A83:A89"/>
    <mergeCell ref="B83:B89"/>
    <mergeCell ref="H83:H89"/>
    <mergeCell ref="I83:I89"/>
    <mergeCell ref="A49:A64"/>
    <mergeCell ref="B49:B64"/>
    <mergeCell ref="H49:H64"/>
    <mergeCell ref="I49:I64"/>
    <mergeCell ref="I73:I81"/>
    <mergeCell ref="A1:J1"/>
    <mergeCell ref="A2:J2"/>
    <mergeCell ref="I18:I27"/>
    <mergeCell ref="J18:J27"/>
    <mergeCell ref="B18:B27"/>
    <mergeCell ref="I65:I72"/>
    <mergeCell ref="J65:J72"/>
    <mergeCell ref="A6:A16"/>
    <mergeCell ref="B6:B16"/>
    <mergeCell ref="H6:H16"/>
    <mergeCell ref="I6:I16"/>
    <mergeCell ref="J6:J16"/>
    <mergeCell ref="A28:A34"/>
    <mergeCell ref="B28:B34"/>
    <mergeCell ref="H28:H34"/>
    <mergeCell ref="I28:I34"/>
    <mergeCell ref="J28:J34"/>
    <mergeCell ref="A18:A27"/>
    <mergeCell ref="H18:H27"/>
  </mergeCells>
  <dataValidations count="12">
    <dataValidation type="date" allowBlank="1" showInputMessage="1" showErrorMessage="1" errorTitle="Date Out of Range" error="Date must be during the charter year." sqref="D37">
      <formula1>41913</formula1>
      <formula2>42643</formula2>
    </dataValidation>
    <dataValidation type="whole" operator="greaterThanOrEqual" allowBlank="1" showInputMessage="1" showErrorMessage="1" errorTitle="Number Invalid" error="Must be whole number." sqref="D66:D67 D20:D24 D63 D92:E92">
      <formula1>0</formula1>
    </dataValidation>
    <dataValidation type="whole" operator="greaterThanOrEqual" allowBlank="1" showInputMessage="1" showErrorMessage="1" errorTitle="Number Invalid" error="Must be whole number." sqref="D87">
      <formula1>1</formula1>
    </dataValidation>
    <dataValidation type="whole" allowBlank="1" showInputMessage="1" showErrorMessage="1" errorTitle="Number Invalid" error="Must be whole number not greater than the total number of committee members." sqref="D96">
      <formula1>0</formula1>
      <formula2>F95</formula2>
    </dataValidation>
    <dataValidation type="whole" operator="greaterThanOrEqual" allowBlank="1" showInputMessage="1" showErrorMessage="1" errorTitle="Number Invalid" error="Must be whole number not greater than number eligible to reregister.  (Cell F33)" sqref="D39">
      <formula1>0</formula1>
    </dataValidation>
    <dataValidation type="date" allowBlank="1" showInputMessage="1" showErrorMessage="1" errorTitle="Date Out of Range" error="Date must be during 2017." sqref="D88">
      <formula1>42736</formula1>
      <formula2>43100</formula2>
    </dataValidation>
    <dataValidation type="whole" allowBlank="1" showInputMessage="1" showErrorMessage="1" errorTitle="Number Invalid" error="Must be whole number that is no greater than the end of charter membership. (Cell D29)" sqref="D30">
      <formula1>0</formula1>
      <formula2>D29</formula2>
    </dataValidation>
    <dataValidation type="whole" allowBlank="1" showInputMessage="1" showErrorMessage="1" errorTitle="Number Invalid" error="Must be whole number that is no greater than the number eligible to retain. (Cell F30)" sqref="D32">
      <formula1>0</formula1>
      <formula2>F31</formula2>
    </dataValidation>
    <dataValidation type="whole" operator="greaterThan" allowBlank="1" showInputMessage="1" showErrorMessage="1" errorTitle="Number Invalid" error="Must be whole number." sqref="D29">
      <formula1>0</formula1>
    </dataValidation>
    <dataValidation type="whole" operator="greaterThanOrEqual" allowBlank="1" showInputMessage="1" showErrorMessage="1" errorTitle="Number Invalid" error="Must be whole number." sqref="D86">
      <formula1>0</formula1>
    </dataValidation>
    <dataValidation type="whole" allowBlank="1" showInputMessage="1" showErrorMessage="1" errorTitle="Number Invalid" error="Must be whole number not greater than the total number of associate advisors." sqref="D93">
      <formula1>0</formula1>
      <formula2>F92</formula2>
    </dataValidation>
    <dataValidation type="date" allowBlank="1" showInputMessage="1" showErrorMessage="1" errorTitle="Date Out of Range" error="Date must be during 2017." sqref="D7:D14 D19 D41:D46 D54:D60 D68:D70 D76:D79">
      <formula1>42736</formula1>
      <formula2>43100</formula2>
    </dataValidation>
  </dataValidations>
  <printOptions horizontalCentered="1"/>
  <pageMargins left="0.4" right="0.4" top="0.5" bottom="0.5" header="0.3" footer="0.3"/>
  <pageSetup fitToHeight="2" orientation="portrait" scale="77" r:id="rId3"/>
  <rowBreaks count="1" manualBreakCount="1">
    <brk id="64" max="255"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showGridLines="0" workbookViewId="0" topLeftCell="A1">
      <selection activeCell="A2" sqref="A2:H2"/>
    </sheetView>
  </sheetViews>
  <sheetFormatPr defaultColWidth="9.140625" defaultRowHeight="15"/>
  <cols>
    <col min="1" max="1" width="6.8515625" style="51" customWidth="1"/>
    <col min="2" max="2" width="41.00390625" style="50" customWidth="1"/>
    <col min="3" max="5" width="25.7109375" style="52" customWidth="1"/>
    <col min="6" max="8" width="9.140625" style="50" customWidth="1"/>
    <col min="9" max="11" width="9.140625" style="50" hidden="1" customWidth="1"/>
    <col min="12" max="16384" width="9.140625" style="50" customWidth="1"/>
  </cols>
  <sheetData>
    <row r="1" spans="1:8" s="49" customFormat="1" ht="30" customHeight="1">
      <c r="A1" s="146" t="str">
        <f>"Crew "&amp;'Setup &amp; Instructions'!C5&amp;" of "&amp;'Setup &amp; Instructions'!C7&amp;" District"</f>
        <v>Crew  of  District</v>
      </c>
      <c r="B1" s="146"/>
      <c r="C1" s="146"/>
      <c r="D1" s="146"/>
      <c r="E1" s="146"/>
      <c r="F1" s="146"/>
      <c r="G1" s="146"/>
      <c r="H1" s="146"/>
    </row>
    <row r="2" spans="1:8" ht="24">
      <c r="A2" s="147" t="s">
        <v>174</v>
      </c>
      <c r="B2" s="147"/>
      <c r="C2" s="147"/>
      <c r="D2" s="147"/>
      <c r="E2" s="147"/>
      <c r="F2" s="147"/>
      <c r="G2" s="147"/>
      <c r="H2" s="147"/>
    </row>
    <row r="3" ht="14.25" thickBot="1"/>
    <row r="4" spans="1:8" ht="36.75" customHeight="1" thickBot="1">
      <c r="A4" s="148" t="s">
        <v>29</v>
      </c>
      <c r="B4" s="91" t="s">
        <v>0</v>
      </c>
      <c r="C4" s="92" t="s">
        <v>30</v>
      </c>
      <c r="D4" s="92" t="s">
        <v>31</v>
      </c>
      <c r="E4" s="92" t="s">
        <v>32</v>
      </c>
      <c r="F4" s="93" t="s">
        <v>1</v>
      </c>
      <c r="G4" s="93" t="s">
        <v>2</v>
      </c>
      <c r="H4" s="94" t="s">
        <v>3</v>
      </c>
    </row>
    <row r="5" spans="1:8" ht="21.75" customHeight="1">
      <c r="A5" s="149"/>
      <c r="B5" s="95" t="s">
        <v>20</v>
      </c>
      <c r="C5" s="144"/>
      <c r="D5" s="150"/>
      <c r="E5" s="150"/>
      <c r="F5" s="143" t="s">
        <v>33</v>
      </c>
      <c r="G5" s="143"/>
      <c r="H5" s="96">
        <v>200</v>
      </c>
    </row>
    <row r="6" spans="1:11" ht="69" customHeight="1">
      <c r="A6" s="75" t="s">
        <v>34</v>
      </c>
      <c r="B6" s="117" t="s">
        <v>143</v>
      </c>
      <c r="C6" s="77" t="s">
        <v>63</v>
      </c>
      <c r="D6" s="77" t="s">
        <v>64</v>
      </c>
      <c r="E6" s="77" t="s">
        <v>65</v>
      </c>
      <c r="F6" s="53">
        <v>50</v>
      </c>
      <c r="G6" s="53">
        <v>100</v>
      </c>
      <c r="H6" s="54">
        <v>200</v>
      </c>
      <c r="I6" s="50">
        <f>'Data Entry'!H6</f>
      </c>
      <c r="J6" s="50">
        <f>'Data Entry'!I6</f>
      </c>
      <c r="K6" s="50">
        <f>'Data Entry'!J6</f>
      </c>
    </row>
    <row r="7" spans="1:8" ht="21.75" customHeight="1">
      <c r="A7" s="97" t="s">
        <v>35</v>
      </c>
      <c r="B7" s="95" t="s">
        <v>21</v>
      </c>
      <c r="C7" s="144"/>
      <c r="D7" s="145"/>
      <c r="E7" s="145"/>
      <c r="F7" s="143" t="s">
        <v>33</v>
      </c>
      <c r="G7" s="143"/>
      <c r="H7" s="96">
        <v>500</v>
      </c>
    </row>
    <row r="8" spans="1:11" ht="63" customHeight="1">
      <c r="A8" s="75" t="s">
        <v>36</v>
      </c>
      <c r="B8" s="78" t="s">
        <v>144</v>
      </c>
      <c r="C8" s="79" t="s">
        <v>67</v>
      </c>
      <c r="D8" s="77" t="s">
        <v>68</v>
      </c>
      <c r="E8" s="77" t="s">
        <v>69</v>
      </c>
      <c r="F8" s="53">
        <v>100</v>
      </c>
      <c r="G8" s="53">
        <v>200</v>
      </c>
      <c r="H8" s="54">
        <v>300</v>
      </c>
      <c r="I8" s="50">
        <f>'Data Entry'!H18</f>
      </c>
      <c r="J8" s="50">
        <f>'Data Entry'!I18</f>
      </c>
      <c r="K8" s="50">
        <f>'Data Entry'!J18</f>
      </c>
    </row>
    <row r="9" spans="1:11" ht="55.5" customHeight="1">
      <c r="A9" s="75" t="s">
        <v>37</v>
      </c>
      <c r="B9" s="80" t="s">
        <v>38</v>
      </c>
      <c r="C9" s="79" t="s">
        <v>145</v>
      </c>
      <c r="D9" s="77" t="s">
        <v>70</v>
      </c>
      <c r="E9" s="77" t="s">
        <v>71</v>
      </c>
      <c r="F9" s="53">
        <v>50</v>
      </c>
      <c r="G9" s="53">
        <v>100</v>
      </c>
      <c r="H9" s="54">
        <v>200</v>
      </c>
      <c r="I9" s="50">
        <f>'Data Entry'!H28</f>
      </c>
      <c r="J9" s="50">
        <f>'Data Entry'!I28</f>
      </c>
      <c r="K9" s="50">
        <f>'Data Entry'!J28</f>
      </c>
    </row>
    <row r="10" spans="1:8" ht="21.75" customHeight="1">
      <c r="A10" s="97" t="s">
        <v>35</v>
      </c>
      <c r="B10" s="95" t="s">
        <v>23</v>
      </c>
      <c r="C10" s="144"/>
      <c r="D10" s="145"/>
      <c r="E10" s="145"/>
      <c r="F10" s="143" t="s">
        <v>33</v>
      </c>
      <c r="G10" s="143"/>
      <c r="H10" s="98">
        <v>800</v>
      </c>
    </row>
    <row r="11" spans="1:11" ht="57.75" customHeight="1">
      <c r="A11" s="75" t="s">
        <v>39</v>
      </c>
      <c r="B11" s="76" t="s">
        <v>82</v>
      </c>
      <c r="C11" s="79" t="s">
        <v>72</v>
      </c>
      <c r="D11" s="79" t="s">
        <v>73</v>
      </c>
      <c r="E11" s="79" t="s">
        <v>74</v>
      </c>
      <c r="F11" s="53">
        <v>50</v>
      </c>
      <c r="G11" s="53">
        <v>100</v>
      </c>
      <c r="H11" s="54">
        <v>200</v>
      </c>
      <c r="I11" s="50">
        <f>'Data Entry'!H36</f>
      </c>
      <c r="J11" s="50">
        <f>'Data Entry'!I36</f>
      </c>
      <c r="K11" s="50">
        <f>'Data Entry'!J36</f>
      </c>
    </row>
    <row r="12" spans="1:11" ht="45.75" customHeight="1">
      <c r="A12" s="75" t="s">
        <v>40</v>
      </c>
      <c r="B12" s="81" t="s">
        <v>146</v>
      </c>
      <c r="C12" s="79" t="s">
        <v>75</v>
      </c>
      <c r="D12" s="77" t="s">
        <v>76</v>
      </c>
      <c r="E12" s="77" t="s">
        <v>77</v>
      </c>
      <c r="F12" s="53">
        <v>50</v>
      </c>
      <c r="G12" s="53">
        <v>100</v>
      </c>
      <c r="H12" s="54">
        <v>200</v>
      </c>
      <c r="I12" s="50">
        <f>'Data Entry'!H49</f>
      </c>
      <c r="J12" s="50">
        <f>'Data Entry'!I49</f>
      </c>
      <c r="K12" s="50">
        <f>'Data Entry'!J49</f>
      </c>
    </row>
    <row r="13" spans="1:11" ht="56.25" customHeight="1">
      <c r="A13" s="75" t="s">
        <v>41</v>
      </c>
      <c r="B13" s="81" t="s">
        <v>147</v>
      </c>
      <c r="C13" s="79" t="s">
        <v>78</v>
      </c>
      <c r="D13" s="77" t="s">
        <v>79</v>
      </c>
      <c r="E13" s="77" t="s">
        <v>80</v>
      </c>
      <c r="F13" s="53">
        <v>50</v>
      </c>
      <c r="G13" s="53">
        <v>100</v>
      </c>
      <c r="H13" s="54">
        <v>200</v>
      </c>
      <c r="I13" s="50">
        <f>'Data Entry'!H65</f>
      </c>
      <c r="J13" s="50">
        <f>'Data Entry'!I65</f>
      </c>
      <c r="K13" s="50">
        <f>'Data Entry'!J65</f>
      </c>
    </row>
    <row r="14" spans="1:11" ht="46.5" customHeight="1">
      <c r="A14" s="75" t="s">
        <v>42</v>
      </c>
      <c r="B14" s="76" t="s">
        <v>148</v>
      </c>
      <c r="C14" s="79" t="s">
        <v>81</v>
      </c>
      <c r="D14" s="79" t="s">
        <v>44</v>
      </c>
      <c r="E14" s="79" t="s">
        <v>56</v>
      </c>
      <c r="F14" s="53">
        <v>50</v>
      </c>
      <c r="G14" s="53">
        <v>100</v>
      </c>
      <c r="H14" s="54">
        <v>200</v>
      </c>
      <c r="I14" s="50">
        <f>'Data Entry'!H73</f>
      </c>
      <c r="J14" s="50">
        <f>'Data Entry'!I73</f>
      </c>
      <c r="K14" s="50">
        <f>'Data Entry'!J73</f>
      </c>
    </row>
    <row r="15" spans="1:8" ht="21.75" customHeight="1">
      <c r="A15" s="97" t="s">
        <v>35</v>
      </c>
      <c r="B15" s="95" t="s">
        <v>46</v>
      </c>
      <c r="C15" s="144"/>
      <c r="D15" s="145"/>
      <c r="E15" s="145"/>
      <c r="F15" s="143" t="s">
        <v>33</v>
      </c>
      <c r="G15" s="143"/>
      <c r="H15" s="96">
        <v>500</v>
      </c>
    </row>
    <row r="16" spans="1:11" ht="59.25" customHeight="1">
      <c r="A16" s="75" t="s">
        <v>43</v>
      </c>
      <c r="B16" s="76" t="s">
        <v>86</v>
      </c>
      <c r="C16" s="79" t="s">
        <v>83</v>
      </c>
      <c r="D16" s="79" t="s">
        <v>84</v>
      </c>
      <c r="E16" s="79" t="s">
        <v>149</v>
      </c>
      <c r="F16" s="53">
        <v>50</v>
      </c>
      <c r="G16" s="53">
        <v>100</v>
      </c>
      <c r="H16" s="54">
        <v>200</v>
      </c>
      <c r="I16" s="50">
        <f>'Data Entry'!H83</f>
      </c>
      <c r="J16" s="50">
        <f>'Data Entry'!I83</f>
      </c>
      <c r="K16" s="50">
        <f>'Data Entry'!J83</f>
      </c>
    </row>
    <row r="17" spans="1:11" ht="83.25" customHeight="1" thickBot="1">
      <c r="A17" s="82" t="s">
        <v>45</v>
      </c>
      <c r="B17" s="83" t="s">
        <v>87</v>
      </c>
      <c r="C17" s="84" t="s">
        <v>150</v>
      </c>
      <c r="D17" s="85" t="s">
        <v>151</v>
      </c>
      <c r="E17" s="85" t="s">
        <v>85</v>
      </c>
      <c r="F17" s="55">
        <v>100</v>
      </c>
      <c r="G17" s="55">
        <v>200</v>
      </c>
      <c r="H17" s="56">
        <v>300</v>
      </c>
      <c r="I17" s="50">
        <f>'Data Entry'!H90</f>
      </c>
      <c r="J17" s="50">
        <f>'Data Entry'!I90</f>
      </c>
      <c r="K17" s="50">
        <f>'Data Entry'!J90</f>
      </c>
    </row>
    <row r="18" spans="5:8" ht="22.5" customHeight="1">
      <c r="E18" s="57"/>
      <c r="F18" s="58"/>
      <c r="G18" s="58"/>
      <c r="H18" s="58"/>
    </row>
    <row r="19" spans="1:8" ht="18.75" customHeight="1" thickBot="1">
      <c r="A19" s="59" t="str">
        <f>IF('Data Entry'!D101=1,"ý","o")</f>
        <v>o</v>
      </c>
      <c r="B19" s="60" t="s">
        <v>88</v>
      </c>
      <c r="C19" s="61"/>
      <c r="E19" s="62" t="s">
        <v>48</v>
      </c>
      <c r="H19" s="63">
        <f>'Data Entry'!J101</f>
        <v>0</v>
      </c>
    </row>
    <row r="20" spans="1:5" ht="18.75" customHeight="1">
      <c r="A20" s="59" t="str">
        <f>IF('Data Entry'!D101=11,"ý","o")</f>
        <v>o</v>
      </c>
      <c r="B20" s="60" t="s">
        <v>89</v>
      </c>
      <c r="C20" s="61"/>
      <c r="E20" s="62"/>
    </row>
    <row r="21" spans="1:8" ht="18.75" customHeight="1" thickBot="1">
      <c r="A21" s="59" t="str">
        <f>IF('Data Entry'!D101=111,"ý","o")</f>
        <v>o</v>
      </c>
      <c r="B21" s="60" t="s">
        <v>90</v>
      </c>
      <c r="C21" s="61"/>
      <c r="D21" s="61"/>
      <c r="E21" s="62" t="s">
        <v>49</v>
      </c>
      <c r="H21" s="64">
        <f>'Data Entry'!J103</f>
        <v>0</v>
      </c>
    </row>
    <row r="22" spans="1:8" ht="18.75" customHeight="1">
      <c r="A22" s="65"/>
      <c r="E22" s="62"/>
      <c r="F22" s="62"/>
      <c r="G22" s="62"/>
      <c r="H22" s="62"/>
    </row>
    <row r="23" spans="1:2" ht="18.75" customHeight="1">
      <c r="A23" s="66" t="s">
        <v>47</v>
      </c>
      <c r="B23" s="67" t="s">
        <v>91</v>
      </c>
    </row>
    <row r="24" ht="14.25" customHeight="1">
      <c r="A24" s="65"/>
    </row>
    <row r="25" spans="1:3" ht="12.75" customHeight="1">
      <c r="A25" s="66" t="s">
        <v>47</v>
      </c>
      <c r="B25" s="68" t="s">
        <v>50</v>
      </c>
      <c r="C25" s="50"/>
    </row>
    <row r="26" ht="29.25" customHeight="1">
      <c r="C26" s="50"/>
    </row>
    <row r="27" spans="2:4" ht="13.5">
      <c r="B27" s="109" t="s">
        <v>92</v>
      </c>
      <c r="C27" s="110"/>
      <c r="D27" s="69" t="s">
        <v>51</v>
      </c>
    </row>
    <row r="28" spans="2:3" ht="21" customHeight="1">
      <c r="B28" s="109"/>
      <c r="C28" s="110"/>
    </row>
    <row r="29" spans="2:4" ht="13.5">
      <c r="B29" s="109" t="s">
        <v>93</v>
      </c>
      <c r="C29" s="110"/>
      <c r="D29" s="69" t="s">
        <v>51</v>
      </c>
    </row>
    <row r="30" spans="2:3" ht="21" customHeight="1">
      <c r="B30" s="110"/>
      <c r="C30" s="110"/>
    </row>
    <row r="31" spans="2:4" ht="13.5">
      <c r="B31" s="109" t="s">
        <v>52</v>
      </c>
      <c r="C31" s="110"/>
      <c r="D31" s="69" t="s">
        <v>51</v>
      </c>
    </row>
    <row r="32" spans="1:3" ht="21" customHeight="1">
      <c r="A32" s="52"/>
      <c r="C32" s="50"/>
    </row>
    <row r="33" spans="1:3" ht="12.75">
      <c r="A33" s="52"/>
      <c r="B33" s="70" t="s">
        <v>139</v>
      </c>
      <c r="C33" s="50"/>
    </row>
    <row r="34" spans="1:3" ht="18" customHeight="1">
      <c r="A34" s="52"/>
      <c r="B34" s="70"/>
      <c r="C34" s="50"/>
    </row>
    <row r="35" ht="13.5">
      <c r="B35" s="71"/>
    </row>
    <row r="36" ht="13.5">
      <c r="B36" s="71"/>
    </row>
  </sheetData>
  <sheetProtection password="C664" sheet="1" selectLockedCells="1" selectUnlockedCells="1"/>
  <mergeCells count="11">
    <mergeCell ref="C7:E7"/>
    <mergeCell ref="F7:G7"/>
    <mergeCell ref="C10:E10"/>
    <mergeCell ref="F10:G10"/>
    <mergeCell ref="C15:E15"/>
    <mergeCell ref="F15:G15"/>
    <mergeCell ref="A1:H1"/>
    <mergeCell ref="A2:H2"/>
    <mergeCell ref="A4:A5"/>
    <mergeCell ref="C5:E5"/>
    <mergeCell ref="F5:G5"/>
  </mergeCells>
  <conditionalFormatting sqref="F9">
    <cfRule type="expression" priority="57" dxfId="0" stopIfTrue="1">
      <formula>$I9&lt;&gt;""</formula>
    </cfRule>
  </conditionalFormatting>
  <conditionalFormatting sqref="G9">
    <cfRule type="expression" priority="56" dxfId="0" stopIfTrue="1">
      <formula>$J9&lt;&gt;""</formula>
    </cfRule>
  </conditionalFormatting>
  <conditionalFormatting sqref="H9">
    <cfRule type="expression" priority="55" dxfId="0" stopIfTrue="1">
      <formula>$K9&lt;&gt;""</formula>
    </cfRule>
  </conditionalFormatting>
  <conditionalFormatting sqref="F8">
    <cfRule type="expression" priority="30" dxfId="0" stopIfTrue="1">
      <formula>$I8&lt;&gt;""</formula>
    </cfRule>
  </conditionalFormatting>
  <conditionalFormatting sqref="G8">
    <cfRule type="expression" priority="29" dxfId="0" stopIfTrue="1">
      <formula>$J8&lt;&gt;""</formula>
    </cfRule>
  </conditionalFormatting>
  <conditionalFormatting sqref="H8">
    <cfRule type="expression" priority="28" dxfId="0" stopIfTrue="1">
      <formula>$K8&lt;&gt;""</formula>
    </cfRule>
  </conditionalFormatting>
  <conditionalFormatting sqref="F6">
    <cfRule type="expression" priority="27" dxfId="0" stopIfTrue="1">
      <formula>$I6&lt;&gt;""</formula>
    </cfRule>
  </conditionalFormatting>
  <conditionalFormatting sqref="G6">
    <cfRule type="expression" priority="26" dxfId="0" stopIfTrue="1">
      <formula>$J6&lt;&gt;""</formula>
    </cfRule>
  </conditionalFormatting>
  <conditionalFormatting sqref="H6">
    <cfRule type="expression" priority="25" dxfId="0" stopIfTrue="1">
      <formula>$K6&lt;&gt;""</formula>
    </cfRule>
  </conditionalFormatting>
  <conditionalFormatting sqref="F11">
    <cfRule type="expression" priority="21" dxfId="0" stopIfTrue="1">
      <formula>$I11&lt;&gt;""</formula>
    </cfRule>
  </conditionalFormatting>
  <conditionalFormatting sqref="G11">
    <cfRule type="expression" priority="20" dxfId="0" stopIfTrue="1">
      <formula>$J11&lt;&gt;""</formula>
    </cfRule>
  </conditionalFormatting>
  <conditionalFormatting sqref="H11">
    <cfRule type="expression" priority="19" dxfId="0" stopIfTrue="1">
      <formula>$K11&lt;&gt;""</formula>
    </cfRule>
  </conditionalFormatting>
  <conditionalFormatting sqref="F12">
    <cfRule type="expression" priority="18" dxfId="0" stopIfTrue="1">
      <formula>$I12&lt;&gt;""</formula>
    </cfRule>
  </conditionalFormatting>
  <conditionalFormatting sqref="G12">
    <cfRule type="expression" priority="17" dxfId="0" stopIfTrue="1">
      <formula>$J12&lt;&gt;""</formula>
    </cfRule>
  </conditionalFormatting>
  <conditionalFormatting sqref="H12">
    <cfRule type="expression" priority="16" dxfId="0" stopIfTrue="1">
      <formula>$K12&lt;&gt;""</formula>
    </cfRule>
  </conditionalFormatting>
  <conditionalFormatting sqref="F13">
    <cfRule type="expression" priority="15" dxfId="0" stopIfTrue="1">
      <formula>$I13&lt;&gt;""</formula>
    </cfRule>
  </conditionalFormatting>
  <conditionalFormatting sqref="G13">
    <cfRule type="expression" priority="14" dxfId="0" stopIfTrue="1">
      <formula>$J13&lt;&gt;""</formula>
    </cfRule>
  </conditionalFormatting>
  <conditionalFormatting sqref="H13">
    <cfRule type="expression" priority="13" dxfId="0" stopIfTrue="1">
      <formula>$K13&lt;&gt;""</formula>
    </cfRule>
  </conditionalFormatting>
  <conditionalFormatting sqref="F14">
    <cfRule type="expression" priority="12" dxfId="0" stopIfTrue="1">
      <formula>$I14&lt;&gt;""</formula>
    </cfRule>
  </conditionalFormatting>
  <conditionalFormatting sqref="G14">
    <cfRule type="expression" priority="11" dxfId="0" stopIfTrue="1">
      <formula>$J14&lt;&gt;""</formula>
    </cfRule>
  </conditionalFormatting>
  <conditionalFormatting sqref="H14">
    <cfRule type="expression" priority="10" dxfId="0" stopIfTrue="1">
      <formula>$K14&lt;&gt;""</formula>
    </cfRule>
  </conditionalFormatting>
  <conditionalFormatting sqref="F16">
    <cfRule type="expression" priority="6" dxfId="0" stopIfTrue="1">
      <formula>$I16&lt;&gt;""</formula>
    </cfRule>
  </conditionalFormatting>
  <conditionalFormatting sqref="G16">
    <cfRule type="expression" priority="5" dxfId="0" stopIfTrue="1">
      <formula>$J16&lt;&gt;""</formula>
    </cfRule>
  </conditionalFormatting>
  <conditionalFormatting sqref="H16">
    <cfRule type="expression" priority="4" dxfId="0" stopIfTrue="1">
      <formula>$K16&lt;&gt;""</formula>
    </cfRule>
  </conditionalFormatting>
  <conditionalFormatting sqref="F17">
    <cfRule type="expression" priority="3" dxfId="0" stopIfTrue="1">
      <formula>$I17&lt;&gt;""</formula>
    </cfRule>
  </conditionalFormatting>
  <conditionalFormatting sqref="G17">
    <cfRule type="expression" priority="2" dxfId="0" stopIfTrue="1">
      <formula>$J17&lt;&gt;""</formula>
    </cfRule>
  </conditionalFormatting>
  <conditionalFormatting sqref="H17">
    <cfRule type="expression" priority="1" dxfId="0" stopIfTrue="1">
      <formula>$K17&lt;&gt;""</formula>
    </cfRule>
  </conditionalFormatting>
  <printOptions horizontalCentered="1"/>
  <pageMargins left="0.5" right="0.5" top="0.5" bottom="0.5" header="0.5" footer="0.25"/>
  <pageSetup fitToHeight="1" fitToWidth="1" orientation="portrait" scale="62" r:id="rId2"/>
  <headerFooter alignWithMargins="0">
    <oddFooter>&amp;C&amp;G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2014-11-14T02:52:19Z</cp:lastPrinted>
  <dcterms:created xsi:type="dcterms:W3CDTF">2014-08-26T17:24:57Z</dcterms:created>
  <dcterms:modified xsi:type="dcterms:W3CDTF">2016-11-30T02:47:49Z</dcterms:modified>
  <cp:category/>
  <cp:version/>
  <cp:contentType/>
  <cp:contentStatus/>
</cp:coreProperties>
</file>